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tabRatio="900" activeTab="0"/>
  </bookViews>
  <sheets>
    <sheet name="cardef" sheetId="1" r:id="rId1"/>
    <sheet name="ING1" sheetId="2" r:id="rId2"/>
    <sheet name="ING 1" sheetId="3" r:id="rId3"/>
    <sheet name="XOBJETO DEL GASTO 2" sheetId="4" r:id="rId4"/>
    <sheet name="ECONOMICA X TIPO DE GASTO 3" sheetId="5" r:id="rId5"/>
    <sheet name="XADMVA 4" sheetId="6" r:id="rId6"/>
    <sheet name="FUNCIONALNVO 5" sheetId="7" r:id="rId7"/>
    <sheet name="xcCATPROG 6" sheetId="8" r:id="rId8"/>
  </sheets>
  <definedNames>
    <definedName name="_xlnm.Print_Area" localSheetId="0">'cardef'!$A$1:$G$71</definedName>
    <definedName name="_xlnm.Print_Area" localSheetId="4">'ECONOMICA X TIPO DE GASTO 3'!$B$1:$M$36</definedName>
    <definedName name="_xlnm.Print_Area" localSheetId="6">'FUNCIONALNVO 5'!$C$2:$K$66</definedName>
    <definedName name="_xlnm.Print_Area" localSheetId="1">'ING1'!$A$1:$I$62</definedName>
    <definedName name="_xlnm.Print_Area" localSheetId="5">'XADMVA 4'!$A$1:$K$20</definedName>
    <definedName name="_xlnm.Print_Area" localSheetId="7">'xcCATPROG 6'!$C$1:$K$61</definedName>
    <definedName name="_xlnm.Print_Area" localSheetId="3">'XOBJETO DEL GASTO 2'!$C$1:$N$96</definedName>
    <definedName name="_xlnm.Print_Titles" localSheetId="4">'ECONOMICA X TIPO DE GASTO 3'!$11:$14</definedName>
    <definedName name="_xlnm.Print_Titles" localSheetId="3">'XOBJETO DEL GASTO 2'!$1:$14</definedName>
  </definedNames>
  <calcPr fullCalcOnLoad="1"/>
</workbook>
</file>

<file path=xl/sharedStrings.xml><?xml version="1.0" encoding="utf-8"?>
<sst xmlns="http://schemas.openxmlformats.org/spreadsheetml/2006/main" count="463" uniqueCount="306">
  <si>
    <t>( PESOS )</t>
  </si>
  <si>
    <t>INGRESO FEDERAL</t>
  </si>
  <si>
    <t>INGRESO PROPIO</t>
  </si>
  <si>
    <t>FONDO PRESUPUESTAL DISPONIBLE</t>
  </si>
  <si>
    <t>DE EJERCICIOS ANTERIORES</t>
  </si>
  <si>
    <t xml:space="preserve">PRESUPUESTO DEVENGADO </t>
  </si>
  <si>
    <t>PRESUPUESTO EJERCIDO</t>
  </si>
  <si>
    <t>CAPITULO</t>
  </si>
  <si>
    <t>PAGADO</t>
  </si>
  <si>
    <t>DEVENGADO</t>
  </si>
  <si>
    <t>TOTAL</t>
  </si>
  <si>
    <t>PERSONALES</t>
  </si>
  <si>
    <t>GENERALES</t>
  </si>
  <si>
    <t xml:space="preserve"> </t>
  </si>
  <si>
    <t>ENTIDAD: INSTITUTO NACIONAL DE ENFERMEDADES RESPIRATORIAS</t>
  </si>
  <si>
    <t>EJERCIDO</t>
  </si>
  <si>
    <t>DIFERENCIA</t>
  </si>
  <si>
    <t>GASTO DE OPERACIÓN</t>
  </si>
  <si>
    <t xml:space="preserve">1000 SERVICIOS </t>
  </si>
  <si>
    <t xml:space="preserve">2000 MATERIALES Y </t>
  </si>
  <si>
    <t>SUMINISTROS</t>
  </si>
  <si>
    <t xml:space="preserve">3000 SERVICIOS </t>
  </si>
  <si>
    <t>GASTOS DE INVERSION</t>
  </si>
  <si>
    <t>5000 BIENES MUEBLES E</t>
  </si>
  <si>
    <t>INMUEBLES</t>
  </si>
  <si>
    <t>6000 OBRA PUBLICA</t>
  </si>
  <si>
    <t>INGRESOS</t>
  </si>
  <si>
    <t>PROPIOS</t>
  </si>
  <si>
    <t/>
  </si>
  <si>
    <t>REC.EXT.</t>
  </si>
  <si>
    <t>C.P. MA.PATRICIA SIERRA MANCILLA</t>
  </si>
  <si>
    <t>JEFE DEPARTAMENTO DE REGISTRO PRESUPUESTAL</t>
  </si>
  <si>
    <t xml:space="preserve"> SUBDIRECTOR  DE RECURSOS FINANCIEROS</t>
  </si>
  <si>
    <t>ISMAEL COSIO VILLEGAS</t>
  </si>
  <si>
    <t xml:space="preserve">                     </t>
  </si>
  <si>
    <t>ORIGINAL</t>
  </si>
  <si>
    <t>MODIFICADO</t>
  </si>
  <si>
    <t>RECAUDADO</t>
  </si>
  <si>
    <t>AVANCE DE RECAUDACION</t>
  </si>
  <si>
    <t xml:space="preserve">4000 TRANSF ASIGN SUBSIDIOS </t>
  </si>
  <si>
    <t>Y OTRAS AYUDAS</t>
  </si>
  <si>
    <t>FIDEICOMISO</t>
  </si>
  <si>
    <t>OTROS</t>
  </si>
  <si>
    <t>VTA DE SERVICIOS</t>
  </si>
  <si>
    <t>INSTITUTO NACIONAL DE ENFERMEDADES RESPIRATORIAS</t>
  </si>
  <si>
    <t>APROBADO</t>
  </si>
  <si>
    <t>(811)</t>
  </si>
  <si>
    <t>(812)</t>
  </si>
  <si>
    <t>(814)</t>
  </si>
  <si>
    <t>(815)</t>
  </si>
  <si>
    <t>LEY DE INGRESOS POR EJECUTAR</t>
  </si>
  <si>
    <t>LEY DE INGRESOS ESTIMADA (ORIGINAL)</t>
  </si>
  <si>
    <t>LEY DE INGRESOS DEVENGADA</t>
  </si>
  <si>
    <t>LEY DE INGRESOS RECAUDADA</t>
  </si>
  <si>
    <t>PRESUPUESTO DE EGRESOS POR EJERCER (822)</t>
  </si>
  <si>
    <t>PRESUPUESTO DE EGRESOS PAGADO (827)</t>
  </si>
  <si>
    <t>PRESUPUESTO DE EGRESOS EJERCIDO (826)</t>
  </si>
  <si>
    <t>PRESUPUESTO DE EGRESOS  DEVENGADO (825)</t>
  </si>
  <si>
    <t>PRESUPUESTO DE EGRESOS COMPROMETIDO (824)</t>
  </si>
  <si>
    <t>MODIFICACIONES A LA LEY DE INGRESOS ESTIMADA</t>
  </si>
  <si>
    <r>
      <t>(811)+'(</t>
    </r>
    <r>
      <rPr>
        <b/>
        <sz val="10"/>
        <rFont val="Arial"/>
        <family val="2"/>
      </rPr>
      <t>813</t>
    </r>
    <r>
      <rPr>
        <sz val="10"/>
        <rFont val="Arial"/>
        <family val="2"/>
      </rPr>
      <t>)</t>
    </r>
  </si>
  <si>
    <t>DISPONIBILIDAD INICIAL</t>
  </si>
  <si>
    <t xml:space="preserve">     Capítulo 3000       </t>
  </si>
  <si>
    <t xml:space="preserve">     Capítulo 1000        </t>
  </si>
  <si>
    <t>CONCEPTO</t>
  </si>
  <si>
    <t>(PESOS)</t>
  </si>
  <si>
    <t>Desempeño de Las Funciones</t>
  </si>
  <si>
    <t>Prestacion de Servicios Publicos</t>
  </si>
  <si>
    <t>Administrativos y de Apoyo</t>
  </si>
  <si>
    <t>Gobierno</t>
  </si>
  <si>
    <t>Desarrollo Social</t>
  </si>
  <si>
    <t>Desarrollo Econòmico</t>
  </si>
  <si>
    <t>Total del Gasto</t>
  </si>
  <si>
    <t>DENOMINACIÓN</t>
  </si>
  <si>
    <t>Servicios personales</t>
  </si>
  <si>
    <t>1100</t>
  </si>
  <si>
    <t>Remuneraciones al personal de carácter permanente</t>
  </si>
  <si>
    <t>1200</t>
  </si>
  <si>
    <t>Remuneraciones al personal de carácter transitorio</t>
  </si>
  <si>
    <t>1300</t>
  </si>
  <si>
    <t>Remuneraciones adicionales y especiales</t>
  </si>
  <si>
    <t>1400</t>
  </si>
  <si>
    <t>Seguridad social</t>
  </si>
  <si>
    <t>1500</t>
  </si>
  <si>
    <t>Otras prestaciones sociales y económicas</t>
  </si>
  <si>
    <t>1600</t>
  </si>
  <si>
    <t>Previsiones</t>
  </si>
  <si>
    <t>1700</t>
  </si>
  <si>
    <t>Pago de estímulos a servidores públicos</t>
  </si>
  <si>
    <t>2000</t>
  </si>
  <si>
    <t>Materiales y suministros</t>
  </si>
  <si>
    <t>2100</t>
  </si>
  <si>
    <t>Materiales de administración, emisión de documentos y artículos oficiales</t>
  </si>
  <si>
    <t>2200</t>
  </si>
  <si>
    <t>Alimentos y utensilios</t>
  </si>
  <si>
    <t>2400</t>
  </si>
  <si>
    <t>Materiales y artículos de construcción y de reparación</t>
  </si>
  <si>
    <t>2500</t>
  </si>
  <si>
    <t>Productos químicos, farmacéuticos y de laboratorio</t>
  </si>
  <si>
    <t>2600</t>
  </si>
  <si>
    <t>Combustibles, lubricantes y aditivos</t>
  </si>
  <si>
    <t>2700</t>
  </si>
  <si>
    <t>Vestuario, blancos, prendas de protección y artículos deportivos</t>
  </si>
  <si>
    <t>2900</t>
  </si>
  <si>
    <t>Herramientas, refacciones y accesorios menores</t>
  </si>
  <si>
    <t>3000</t>
  </si>
  <si>
    <t>Servicios generales</t>
  </si>
  <si>
    <t>3100</t>
  </si>
  <si>
    <t>Servicios básicos</t>
  </si>
  <si>
    <t>3200</t>
  </si>
  <si>
    <t>Servicios de arrendamiento</t>
  </si>
  <si>
    <t>3300</t>
  </si>
  <si>
    <t>Servicios profesionales, científicos, técnicos y otros servicios</t>
  </si>
  <si>
    <t>3400</t>
  </si>
  <si>
    <t>Servicios financieros, bancarios y comerciales</t>
  </si>
  <si>
    <t>3500</t>
  </si>
  <si>
    <t>Servicios de instalación, reparación, mantenimiento y conservación</t>
  </si>
  <si>
    <t>3700</t>
  </si>
  <si>
    <t>Servicios de traslado y viáticos</t>
  </si>
  <si>
    <t>3800</t>
  </si>
  <si>
    <t>Servicios oficiales</t>
  </si>
  <si>
    <t>3900</t>
  </si>
  <si>
    <t>Otros servicios generales</t>
  </si>
  <si>
    <t>Transferencias, asignaciones, subsidios y otras ayudas</t>
  </si>
  <si>
    <t>Ayudas sociales</t>
  </si>
  <si>
    <t>5000</t>
  </si>
  <si>
    <t>Bienes muebles, inmuebles e intangibles</t>
  </si>
  <si>
    <t>5100</t>
  </si>
  <si>
    <t>Mobiliario y equipo de administración</t>
  </si>
  <si>
    <t>5200</t>
  </si>
  <si>
    <t>Mobiliario y equipo educacional y recreativo</t>
  </si>
  <si>
    <t>5300</t>
  </si>
  <si>
    <t>Equipo e instrumental médico y de laboratorio</t>
  </si>
  <si>
    <t>5600</t>
  </si>
  <si>
    <t>Maquinaria, otros equipos y herramientas</t>
  </si>
  <si>
    <t>6000</t>
  </si>
  <si>
    <t>Inversión pública</t>
  </si>
  <si>
    <t>6200</t>
  </si>
  <si>
    <t>Obra pública en bienes propios</t>
  </si>
  <si>
    <t>____________________________________________</t>
  </si>
  <si>
    <t>C.P.MA. PATRICIA SIERRA MANCILLA</t>
  </si>
  <si>
    <t>JEFE DEL DEPARTAMENTO DE</t>
  </si>
  <si>
    <t>REGISTRO PRESUPUESTAL</t>
  </si>
  <si>
    <t>RUBRO DE INGRESOS</t>
  </si>
  <si>
    <t>ESTIMADO</t>
  </si>
  <si>
    <t>AMPLIACIONES Y REDUCCIONES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</si>
  <si>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</si>
  <si>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</si>
  <si>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</si>
  <si>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</si>
  <si>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</si>
  <si>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</si>
  <si>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</si>
  <si>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</si>
  <si>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</si>
  <si>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</si>
  <si>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</si>
  <si>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</si>
  <si>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</si>
  <si>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TOTAL1/</t>
  </si>
  <si>
    <t>INGRESOS EXCEDENTES</t>
  </si>
  <si>
    <t>ESTADO ANALÍTICO DE INGRESOS POR FUENTE DE FINANCIAMIENTO</t>
  </si>
  <si>
    <t>INGRESOS DERIVADOS DE FINANCIAMIENTO</t>
  </si>
  <si>
    <t xml:space="preserve">     Capítulo 2000     </t>
  </si>
  <si>
    <t>PRESUPUESTO ANUALIZADO</t>
  </si>
  <si>
    <t>Las columnas  del Presupuesto  Estimado y Modificado se presentan acumuladas al mes en curso</t>
  </si>
  <si>
    <t>C.P.NORMA AGUILAR BADILLO</t>
  </si>
  <si>
    <t>C.P. NORMA AGUILAR BADILLO</t>
  </si>
  <si>
    <t xml:space="preserve">     Capítulo 6000  </t>
  </si>
  <si>
    <t xml:space="preserve">     Capítulo 5000  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</si>
  <si>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</si>
  <si>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</si>
  <si>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</si>
  <si>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</si>
  <si>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</si>
  <si>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AMPLIACIONES/  (REDUCCIONES)</t>
  </si>
  <si>
    <t>EGRESOS</t>
  </si>
  <si>
    <t>SUBEJERCICIO</t>
  </si>
  <si>
    <t>3= (1+2)</t>
  </si>
  <si>
    <t>6=(3-4)</t>
  </si>
  <si>
    <t>Materias Primas y Materiales de Producción y Comercialización</t>
  </si>
  <si>
    <t>Materiales y Suministros Para Seguridad</t>
  </si>
  <si>
    <t>Servicios de Comunicación Social y Publicidad.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</si>
  <si>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</si>
  <si>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</si>
  <si>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</si>
  <si>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</si>
  <si>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</si>
  <si>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</si>
  <si>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</si>
  <si>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</si>
  <si>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Vehículos y Equipo de Transporte</t>
  </si>
  <si>
    <t>Equipo de Defensa y Seguridad</t>
  </si>
  <si>
    <t>Activos Biológicos</t>
  </si>
  <si>
    <t>Bienes Inmuebles</t>
  </si>
  <si>
    <t>Activos Intangibles</t>
  </si>
  <si>
    <t>Obra Pública en Bienes de Dominio Público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</si>
  <si>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</si>
  <si>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</si>
  <si>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</si>
  <si>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</si>
  <si>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</si>
  <si>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</si>
  <si>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</si>
  <si>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</si>
  <si>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</si>
  <si>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</si>
  <si>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</si>
  <si>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</si>
  <si>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</si>
  <si>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</si>
  <si>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</si>
  <si>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</si>
  <si>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</si>
  <si>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</si>
  <si>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</si>
  <si>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</si>
  <si>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</si>
  <si>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ESTADO ANALÍTICO DEL EJERCICIO DEL PRESUPUESTO DE EGRESOS</t>
  </si>
  <si>
    <t>CLASIFICACIÓN  ECONÓMICA (POR TIPO DE GASTO)</t>
  </si>
  <si>
    <t xml:space="preserve">ESTADO ANALÍTICO DEL EJERCICIO DEL PRESUPUESTO DE EGRESOS </t>
  </si>
  <si>
    <t>CLASIFICACIÓN POR OBJETO DEL GASTO (CAPÍTULO Y CONCEPTO)</t>
  </si>
  <si>
    <t>GASTO CORRIENTE</t>
  </si>
  <si>
    <t>GASTO DE CAPITAL</t>
  </si>
  <si>
    <t>AMORTIZACIÓN DE LA DEUDA Y DISMINUCIÓN DE PASIVOS</t>
  </si>
  <si>
    <t>PENSIONES Y JUBILACIONES</t>
  </si>
  <si>
    <t xml:space="preserve">PARTICIPACIONES  </t>
  </si>
  <si>
    <t>CLASIFICACIÓN ADMINISTRATIVA</t>
  </si>
  <si>
    <t>TOTAL DEL GASTO</t>
  </si>
  <si>
    <t>INSTITUTO NACIONAL DE ENFERMEDADES RESPIRATORIAS "ISMAEL COSIO VILLEGAS"</t>
  </si>
  <si>
    <t>CLASIFICACION FUNCIONAL (FINALIDAD Y FUNCIÓN)</t>
  </si>
  <si>
    <t>AMPLIACIONES/ REDUCCIONES</t>
  </si>
  <si>
    <t>3=(1+2)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</si>
  <si>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</si>
  <si>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</si>
  <si>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</si>
  <si>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</si>
  <si>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</si>
  <si>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</si>
  <si>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</si>
  <si>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</si>
  <si>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</si>
  <si>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</si>
  <si>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</si>
  <si>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</si>
  <si>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</si>
  <si>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</si>
  <si>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</si>
  <si>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</si>
  <si>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</si>
  <si>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</si>
  <si>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</si>
  <si>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</si>
  <si>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</si>
  <si>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</si>
  <si>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</si>
  <si>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</si>
  <si>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</si>
  <si>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</si>
  <si>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</si>
  <si>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</si>
  <si>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</si>
  <si>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ESTADO ANALÍTICO DE INGRESOS</t>
  </si>
  <si>
    <t>CLASIFICACION GASTO POR CATEGORIA PROGRAMATICA</t>
  </si>
  <si>
    <t xml:space="preserve">Programas </t>
  </si>
  <si>
    <t>Subsidios:Sector Social y Privado ó Entidades Federativas y</t>
  </si>
  <si>
    <t>municipios</t>
  </si>
  <si>
    <t xml:space="preserve">     Sujeto a reglas de operación</t>
  </si>
  <si>
    <t xml:space="preserve">      Otros Subsidios</t>
  </si>
  <si>
    <t>Provisión de Bienes Públicos</t>
  </si>
  <si>
    <t>Planeación, seguimiento y evaluación de politicas públicas</t>
  </si>
  <si>
    <t>Promoción y formato</t>
  </si>
  <si>
    <t>Regulación y supervisión</t>
  </si>
  <si>
    <t>Funciones de la Fuerza Armada (Unicamente Gobierno Federal)</t>
  </si>
  <si>
    <t>Especificos</t>
  </si>
  <si>
    <t>Proyectos de Inversión</t>
  </si>
  <si>
    <t xml:space="preserve">Apoyo al proceso presupuestario y para mejorar la eficiencia </t>
  </si>
  <si>
    <t>Institucional</t>
  </si>
  <si>
    <t>Apoyo a la función pública y al mejoramiento de la gestión</t>
  </si>
  <si>
    <t>Operaciones ajenas</t>
  </si>
  <si>
    <t>Compromisos</t>
  </si>
  <si>
    <t>Obligaciones de cumplimiento de resolición jurisdiccional</t>
  </si>
  <si>
    <t>Desastres Naturales</t>
  </si>
  <si>
    <t>Obligaciones</t>
  </si>
  <si>
    <t>Aportaciones a la Seguridad Social</t>
  </si>
  <si>
    <t>Aportaciones a Fondos de Estabilización</t>
  </si>
  <si>
    <t>Aportaciones a Fondos de Inversión y reestructura de pensiones</t>
  </si>
  <si>
    <t>Programas  de Gasto Federalizado (Gobieno Federal)</t>
  </si>
  <si>
    <t>Gasto Federalizado</t>
  </si>
  <si>
    <t>Participaciones a entidades federativas y municipios</t>
  </si>
  <si>
    <t>Costo financiero, deuda o apoyos a deudores y ahorradores de la</t>
  </si>
  <si>
    <t>banca</t>
  </si>
  <si>
    <t>Adeudos de ejercicios fiscales anteriores</t>
  </si>
  <si>
    <t>Bajo protesta de decir verdad declaramos que los Estados Financieros Presupuestales, son razonablemente correctos y responsabilidad del emisor.</t>
  </si>
  <si>
    <t xml:space="preserve">     Capítulo 4000       </t>
  </si>
  <si>
    <t>ESTADO DE SITUACION PRESUPUESTAL PERIODO: DEL 1o.  DE ENERO AL  31 DE DICIEMBRE  DE 2019</t>
  </si>
  <si>
    <t>EST PRESNDIC9</t>
  </si>
  <si>
    <t>ESTADO ANALITICO DE INGRESOS PROPIOS AL 31 DE DICIEMBRE DE 2019</t>
  </si>
  <si>
    <t>Incluye $6,126.79 de rec prop no ejercidos</t>
  </si>
  <si>
    <t>AL MES DE DICIEMBRE  $1,585,975,025</t>
  </si>
  <si>
    <t>CIFRAS PRELIMINARES</t>
  </si>
  <si>
    <t>CORRESPONDIENTE AL PERIODO DEL 1o. DE ENERO AL 31 DE DICIEMBRE  DE 2019</t>
  </si>
  <si>
    <t>CORRESPONDIENTE AL PERIODO DEL 1o. DE ENERO AL 31  DE DICIEMBRE  DE 2019</t>
  </si>
  <si>
    <t>CORRESPONDIENTE AL PERIODO DEL 1o. DE ENERO AL 31 DE  DICIEMBRE   DE 2019</t>
  </si>
  <si>
    <t>CORRESPONDIENTE AL PERIODO DEL 1o. DE ENERO AL 31 DE DICIEMBRE   DE 2019</t>
  </si>
  <si>
    <t>CIFRRAS PRELIMINARES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</si>
</sst>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_(&quot;$&quot;* #,##0.00_);_(&quot;$&quot;* \(#,##0.00\);_(&quot;$&quot;* &quot;-&quot;??_);_(@_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sz val="5"/>
      <name val="Arial"/>
      <family val="2"/>
    </font>
    <font>
      <sz val="10"/>
      <color indexed="8"/>
      <name val="SansSerif"/>
      <family val="0"/>
    </font>
    <font>
      <sz val="8"/>
      <color indexed="9"/>
      <name val="Soberana Sans"/>
      <family val="0"/>
    </font>
    <font>
      <b/>
      <sz val="7"/>
      <color indexed="8"/>
      <name val="Soberana Sans"/>
      <family val="0"/>
    </font>
    <font>
      <sz val="7"/>
      <color indexed="8"/>
      <name val="Soberana Sans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Soberana Sans"/>
      <family val="0"/>
    </font>
    <font>
      <b/>
      <sz val="8"/>
      <color indexed="9"/>
      <name val="Soberana Sans"/>
      <family val="0"/>
    </font>
    <font>
      <b/>
      <sz val="9"/>
      <color indexed="9"/>
      <name val="Soberana Sans"/>
      <family val="0"/>
    </font>
    <font>
      <sz val="7"/>
      <name val="Soberana Sans"/>
      <family val="0"/>
    </font>
    <font>
      <sz val="10"/>
      <color indexed="8"/>
      <name val="Soberana Sans"/>
      <family val="0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/>
      <right/>
      <top style="medium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 style="medium"/>
      <right style="medium"/>
      <top style="thick"/>
      <bottom style="medium"/>
    </border>
    <border>
      <left style="thin">
        <color indexed="8"/>
      </left>
      <right/>
      <top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/>
      <right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/>
      <right style="thin"/>
      <top/>
      <bottom/>
    </border>
    <border>
      <left style="thin"/>
      <right style="thin"/>
      <top/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thin"/>
      <right style="thin">
        <color indexed="8"/>
      </right>
      <top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/>
      <right/>
      <top/>
      <bottom style="medium"/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 style="medium"/>
      <right style="medium"/>
      <top style="thick"/>
      <bottom/>
    </border>
    <border>
      <left style="medium"/>
      <right/>
      <top style="thick"/>
      <bottom/>
    </border>
    <border>
      <left/>
      <right style="medium"/>
      <top style="thick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27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/>
    </xf>
    <xf numFmtId="166" fontId="0" fillId="0" borderId="15" xfId="47" applyNumberFormat="1" applyFont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 horizontal="centerContinuous"/>
    </xf>
    <xf numFmtId="0" fontId="0" fillId="33" borderId="19" xfId="0" applyFill="1" applyBorder="1" applyAlignment="1">
      <alignment horizontal="centerContinuous"/>
    </xf>
    <xf numFmtId="0" fontId="0" fillId="33" borderId="20" xfId="0" applyFill="1" applyBorder="1" applyAlignment="1">
      <alignment horizontal="centerContinuous"/>
    </xf>
    <xf numFmtId="0" fontId="0" fillId="33" borderId="11" xfId="0" applyFill="1" applyBorder="1" applyAlignment="1">
      <alignment horizontal="centerContinuous"/>
    </xf>
    <xf numFmtId="0" fontId="0" fillId="33" borderId="0" xfId="0" applyFill="1" applyBorder="1" applyAlignment="1">
      <alignment horizontal="centerContinuous"/>
    </xf>
    <xf numFmtId="0" fontId="0" fillId="33" borderId="10" xfId="0" applyFill="1" applyBorder="1" applyAlignment="1">
      <alignment horizontal="centerContinuous"/>
    </xf>
    <xf numFmtId="0" fontId="4" fillId="33" borderId="11" xfId="0" applyFont="1" applyFill="1" applyBorder="1" applyAlignment="1">
      <alignment horizontal="centerContinuous"/>
    </xf>
    <xf numFmtId="0" fontId="0" fillId="33" borderId="13" xfId="0" applyFill="1" applyBorder="1" applyAlignment="1">
      <alignment horizontal="centerContinuous"/>
    </xf>
    <xf numFmtId="166" fontId="0" fillId="0" borderId="0" xfId="0" applyNumberFormat="1" applyAlignment="1">
      <alignment/>
    </xf>
    <xf numFmtId="166" fontId="0" fillId="0" borderId="0" xfId="47" applyNumberFormat="1" applyFont="1" applyBorder="1" applyAlignment="1">
      <alignment/>
    </xf>
    <xf numFmtId="166" fontId="0" fillId="0" borderId="0" xfId="0" applyNumberFormat="1" applyBorder="1" applyAlignment="1">
      <alignment/>
    </xf>
    <xf numFmtId="0" fontId="0" fillId="0" borderId="21" xfId="0" applyBorder="1" applyAlignment="1">
      <alignment horizontal="centerContinuous"/>
    </xf>
    <xf numFmtId="166" fontId="2" fillId="0" borderId="0" xfId="0" applyNumberFormat="1" applyFont="1" applyBorder="1" applyAlignment="1">
      <alignment/>
    </xf>
    <xf numFmtId="164" fontId="0" fillId="0" borderId="0" xfId="47" applyFont="1" applyBorder="1" applyAlignment="1">
      <alignment/>
    </xf>
    <xf numFmtId="0" fontId="4" fillId="0" borderId="0" xfId="0" applyFont="1" applyAlignment="1">
      <alignment horizontal="centerContinuous"/>
    </xf>
    <xf numFmtId="0" fontId="8" fillId="33" borderId="14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164" fontId="0" fillId="0" borderId="0" xfId="47" applyFont="1" applyAlignment="1">
      <alignment/>
    </xf>
    <xf numFmtId="164" fontId="0" fillId="0" borderId="0" xfId="0" applyNumberFormat="1" applyAlignment="1">
      <alignment/>
    </xf>
    <xf numFmtId="43" fontId="0" fillId="0" borderId="0" xfId="0" applyNumberFormat="1" applyAlignment="1">
      <alignment/>
    </xf>
    <xf numFmtId="164" fontId="3" fillId="0" borderId="0" xfId="47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166" fontId="0" fillId="0" borderId="0" xfId="47" applyNumberFormat="1" applyFont="1" applyAlignment="1">
      <alignment/>
    </xf>
    <xf numFmtId="0" fontId="0" fillId="0" borderId="0" xfId="0" applyBorder="1" applyAlignment="1">
      <alignment horizontal="centerContinuous" wrapText="1"/>
    </xf>
    <xf numFmtId="0" fontId="0" fillId="0" borderId="0" xfId="0" applyBorder="1" applyAlignment="1">
      <alignment wrapText="1"/>
    </xf>
    <xf numFmtId="166" fontId="0" fillId="0" borderId="0" xfId="47" applyNumberFormat="1" applyFont="1" applyBorder="1" applyAlignment="1" quotePrefix="1">
      <alignment horizontal="right"/>
    </xf>
    <xf numFmtId="4" fontId="0" fillId="0" borderId="0" xfId="0" applyNumberFormat="1" applyBorder="1" applyAlignment="1">
      <alignment/>
    </xf>
    <xf numFmtId="165" fontId="0" fillId="0" borderId="0" xfId="47" applyNumberFormat="1" applyFont="1" applyAlignment="1">
      <alignment/>
    </xf>
    <xf numFmtId="0" fontId="0" fillId="0" borderId="11" xfId="0" applyBorder="1" applyAlignment="1" quotePrefix="1">
      <alignment/>
    </xf>
    <xf numFmtId="164" fontId="4" fillId="0" borderId="0" xfId="47" applyFont="1" applyBorder="1" applyAlignment="1">
      <alignment horizontal="centerContinuous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64" fontId="0" fillId="0" borderId="23" xfId="47" applyFont="1" applyBorder="1" applyAlignment="1">
      <alignment/>
    </xf>
    <xf numFmtId="43" fontId="0" fillId="0" borderId="23" xfId="0" applyNumberFormat="1" applyBorder="1" applyAlignment="1">
      <alignment/>
    </xf>
    <xf numFmtId="164" fontId="0" fillId="0" borderId="26" xfId="47" applyFont="1" applyBorder="1" applyAlignment="1">
      <alignment/>
    </xf>
    <xf numFmtId="43" fontId="2" fillId="0" borderId="0" xfId="0" applyNumberFormat="1" applyFont="1" applyAlignment="1">
      <alignment/>
    </xf>
    <xf numFmtId="0" fontId="0" fillId="34" borderId="28" xfId="0" applyFill="1" applyBorder="1" applyAlignment="1">
      <alignment horizontal="center"/>
    </xf>
    <xf numFmtId="0" fontId="0" fillId="34" borderId="28" xfId="0" applyFont="1" applyFill="1" applyBorder="1" applyAlignment="1" quotePrefix="1">
      <alignment horizontal="center"/>
    </xf>
    <xf numFmtId="43" fontId="0" fillId="0" borderId="24" xfId="0" applyNumberFormat="1" applyBorder="1" applyAlignment="1">
      <alignment/>
    </xf>
    <xf numFmtId="164" fontId="0" fillId="0" borderId="24" xfId="47" applyFont="1" applyBorder="1" applyAlignment="1">
      <alignment/>
    </xf>
    <xf numFmtId="164" fontId="2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166" fontId="0" fillId="0" borderId="0" xfId="0" applyNumberFormat="1" applyBorder="1" applyAlignment="1">
      <alignment horizontal="centerContinuous"/>
    </xf>
    <xf numFmtId="43" fontId="0" fillId="0" borderId="0" xfId="0" applyNumberFormat="1" applyBorder="1" applyAlignment="1">
      <alignment/>
    </xf>
    <xf numFmtId="166" fontId="0" fillId="0" borderId="0" xfId="47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Continuous" wrapText="1"/>
    </xf>
    <xf numFmtId="0" fontId="4" fillId="0" borderId="0" xfId="0" applyFont="1" applyBorder="1" applyAlignment="1" quotePrefix="1">
      <alignment horizontal="centerContinuous"/>
    </xf>
    <xf numFmtId="0" fontId="0" fillId="0" borderId="0" xfId="0" applyFont="1" applyAlignment="1">
      <alignment/>
    </xf>
    <xf numFmtId="0" fontId="4" fillId="0" borderId="21" xfId="0" applyFont="1" applyBorder="1" applyAlignment="1">
      <alignment horizontal="centerContinuous"/>
    </xf>
    <xf numFmtId="0" fontId="2" fillId="33" borderId="11" xfId="0" applyFont="1" applyFill="1" applyBorder="1" applyAlignment="1">
      <alignment horizontal="centerContinuous"/>
    </xf>
    <xf numFmtId="166" fontId="2" fillId="0" borderId="15" xfId="47" applyNumberFormat="1" applyFont="1" applyBorder="1" applyAlignment="1">
      <alignment/>
    </xf>
    <xf numFmtId="166" fontId="0" fillId="0" borderId="15" xfId="47" applyNumberFormat="1" applyFont="1" applyBorder="1" applyAlignment="1">
      <alignment/>
    </xf>
    <xf numFmtId="0" fontId="9" fillId="35" borderId="0" xfId="0" applyFont="1" applyFill="1" applyBorder="1" applyAlignment="1" applyProtection="1">
      <alignment horizontal="left" vertical="top" wrapText="1"/>
      <protection/>
    </xf>
    <xf numFmtId="0" fontId="9" fillId="35" borderId="29" xfId="0" applyFont="1" applyFill="1" applyBorder="1" applyAlignment="1" applyProtection="1">
      <alignment horizontal="left" vertical="top" wrapText="1"/>
      <protection/>
    </xf>
    <xf numFmtId="0" fontId="12" fillId="35" borderId="0" xfId="0" applyFont="1" applyFill="1" applyBorder="1" applyAlignment="1" applyProtection="1">
      <alignment horizontal="center" vertical="center" wrapText="1"/>
      <protection/>
    </xf>
    <xf numFmtId="0" fontId="12" fillId="35" borderId="0" xfId="0" applyFont="1" applyFill="1" applyBorder="1" applyAlignment="1" applyProtection="1">
      <alignment horizontal="left" vertical="center" wrapText="1"/>
      <protection/>
    </xf>
    <xf numFmtId="167" fontId="0" fillId="0" borderId="0" xfId="47" applyNumberFormat="1" applyFont="1" applyAlignment="1">
      <alignment/>
    </xf>
    <xf numFmtId="0" fontId="52" fillId="0" borderId="0" xfId="0" applyFont="1" applyAlignment="1">
      <alignment horizontal="center" readingOrder="1"/>
    </xf>
    <xf numFmtId="0" fontId="53" fillId="0" borderId="0" xfId="0" applyFont="1" applyAlignment="1">
      <alignment horizontal="center" readingOrder="1"/>
    </xf>
    <xf numFmtId="0" fontId="12" fillId="35" borderId="0" xfId="0" applyFont="1" applyFill="1" applyBorder="1" applyAlignment="1" applyProtection="1">
      <alignment horizontal="left" vertical="top" wrapText="1"/>
      <protection/>
    </xf>
    <xf numFmtId="0" fontId="12" fillId="35" borderId="0" xfId="0" applyFont="1" applyFill="1" applyBorder="1" applyAlignment="1" applyProtection="1">
      <alignment horizontal="left" vertical="center" wrapText="1"/>
      <protection/>
    </xf>
    <xf numFmtId="3" fontId="12" fillId="35" borderId="29" xfId="0" applyNumberFormat="1" applyFont="1" applyFill="1" applyBorder="1" applyAlignment="1" applyProtection="1">
      <alignment horizontal="right" vertical="center" wrapText="1"/>
      <protection/>
    </xf>
    <xf numFmtId="0" fontId="16" fillId="36" borderId="0" xfId="0" applyFont="1" applyFill="1" applyBorder="1" applyAlignment="1" applyProtection="1">
      <alignment horizontal="center" vertical="center" wrapText="1"/>
      <protection/>
    </xf>
    <xf numFmtId="0" fontId="17" fillId="36" borderId="30" xfId="0" applyFont="1" applyFill="1" applyBorder="1" applyAlignment="1" applyProtection="1">
      <alignment horizontal="center" vertical="center" wrapText="1"/>
      <protection/>
    </xf>
    <xf numFmtId="0" fontId="17" fillId="36" borderId="31" xfId="0" applyFont="1" applyFill="1" applyBorder="1" applyAlignment="1" applyProtection="1">
      <alignment horizontal="center" vertical="center" wrapText="1"/>
      <protection/>
    </xf>
    <xf numFmtId="3" fontId="11" fillId="35" borderId="32" xfId="0" applyNumberFormat="1" applyFont="1" applyFill="1" applyBorder="1" applyAlignment="1" applyProtection="1">
      <alignment horizontal="right" vertical="center" wrapText="1"/>
      <protection/>
    </xf>
    <xf numFmtId="0" fontId="9" fillId="35" borderId="33" xfId="0" applyFont="1" applyFill="1" applyBorder="1" applyAlignment="1" applyProtection="1">
      <alignment horizontal="left" vertical="top" wrapText="1"/>
      <protection/>
    </xf>
    <xf numFmtId="3" fontId="11" fillId="35" borderId="34" xfId="0" applyNumberFormat="1" applyFont="1" applyFill="1" applyBorder="1" applyAlignment="1" applyProtection="1">
      <alignment horizontal="right" vertical="center" wrapText="1"/>
      <protection/>
    </xf>
    <xf numFmtId="3" fontId="11" fillId="35" borderId="29" xfId="0" applyNumberFormat="1" applyFont="1" applyFill="1" applyBorder="1" applyAlignment="1" applyProtection="1">
      <alignment horizontal="right" vertical="center" wrapText="1"/>
      <protection/>
    </xf>
    <xf numFmtId="166" fontId="0" fillId="0" borderId="13" xfId="0" applyNumberFormat="1" applyBorder="1" applyAlignment="1">
      <alignment/>
    </xf>
    <xf numFmtId="3" fontId="9" fillId="35" borderId="0" xfId="0" applyNumberFormat="1" applyFont="1" applyFill="1" applyBorder="1" applyAlignment="1" applyProtection="1">
      <alignment horizontal="left" vertical="top" wrapText="1"/>
      <protection/>
    </xf>
    <xf numFmtId="3" fontId="12" fillId="35" borderId="35" xfId="0" applyNumberFormat="1" applyFont="1" applyFill="1" applyBorder="1" applyAlignment="1" applyProtection="1">
      <alignment horizontal="right" vertical="center" wrapText="1"/>
      <protection/>
    </xf>
    <xf numFmtId="0" fontId="16" fillId="36" borderId="29" xfId="0" applyFont="1" applyFill="1" applyBorder="1" applyAlignment="1" applyProtection="1">
      <alignment horizontal="center" vertical="center" wrapText="1"/>
      <protection/>
    </xf>
    <xf numFmtId="0" fontId="17" fillId="36" borderId="32" xfId="0" applyFont="1" applyFill="1" applyBorder="1" applyAlignment="1" applyProtection="1">
      <alignment horizontal="center" vertical="center" wrapText="1"/>
      <protection/>
    </xf>
    <xf numFmtId="3" fontId="11" fillId="35" borderId="3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0" fontId="2" fillId="33" borderId="13" xfId="0" applyFont="1" applyFill="1" applyBorder="1" applyAlignment="1">
      <alignment horizontal="centerContinuous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Continuous" wrapText="1"/>
    </xf>
    <xf numFmtId="43" fontId="2" fillId="0" borderId="23" xfId="0" applyNumberFormat="1" applyFont="1" applyBorder="1" applyAlignment="1">
      <alignment/>
    </xf>
    <xf numFmtId="164" fontId="4" fillId="0" borderId="0" xfId="47" applyFont="1" applyAlignment="1">
      <alignment horizontal="centerContinuous" wrapText="1"/>
    </xf>
    <xf numFmtId="3" fontId="12" fillId="35" borderId="0" xfId="0" applyNumberFormat="1" applyFont="1" applyFill="1" applyBorder="1" applyAlignment="1" applyProtection="1">
      <alignment horizontal="right" vertical="center" wrapText="1"/>
      <protection/>
    </xf>
    <xf numFmtId="3" fontId="11" fillId="35" borderId="0" xfId="0" applyNumberFormat="1" applyFont="1" applyFill="1" applyBorder="1" applyAlignment="1" applyProtection="1">
      <alignment horizontal="right" vertical="center" wrapText="1"/>
      <protection/>
    </xf>
    <xf numFmtId="0" fontId="16" fillId="36" borderId="29" xfId="0" applyFont="1" applyFill="1" applyBorder="1" applyAlignment="1" applyProtection="1">
      <alignment horizontal="center" vertical="center" wrapText="1"/>
      <protection/>
    </xf>
    <xf numFmtId="0" fontId="12" fillId="35" borderId="0" xfId="0" applyFont="1" applyFill="1" applyBorder="1" applyAlignment="1" applyProtection="1">
      <alignment horizontal="left" vertical="top" wrapText="1"/>
      <protection/>
    </xf>
    <xf numFmtId="0" fontId="12" fillId="35" borderId="0" xfId="0" applyFont="1" applyFill="1" applyBorder="1" applyAlignment="1" applyProtection="1">
      <alignment horizontal="left" vertical="center" wrapText="1"/>
      <protection/>
    </xf>
    <xf numFmtId="0" fontId="10" fillId="36" borderId="36" xfId="0" applyFont="1" applyFill="1" applyBorder="1" applyAlignment="1" applyProtection="1">
      <alignment horizontal="center" vertical="center" wrapText="1"/>
      <protection/>
    </xf>
    <xf numFmtId="0" fontId="10" fillId="36" borderId="31" xfId="0" applyFont="1" applyFill="1" applyBorder="1" applyAlignment="1" applyProtection="1">
      <alignment horizontal="center" vertical="center" wrapText="1"/>
      <protection/>
    </xf>
    <xf numFmtId="0" fontId="11" fillId="35" borderId="0" xfId="0" applyFont="1" applyFill="1" applyBorder="1" applyAlignment="1" applyProtection="1">
      <alignment horizontal="left" vertical="center" wrapText="1"/>
      <protection/>
    </xf>
    <xf numFmtId="3" fontId="12" fillId="35" borderId="35" xfId="0" applyNumberFormat="1" applyFont="1" applyFill="1" applyBorder="1" applyAlignment="1" applyProtection="1">
      <alignment horizontal="right" vertical="center" wrapText="1"/>
      <protection/>
    </xf>
    <xf numFmtId="0" fontId="16" fillId="36" borderId="29" xfId="0" applyFont="1" applyFill="1" applyBorder="1" applyAlignment="1" applyProtection="1">
      <alignment horizontal="center" vertical="center" wrapText="1"/>
      <protection/>
    </xf>
    <xf numFmtId="3" fontId="11" fillId="35" borderId="37" xfId="0" applyNumberFormat="1" applyFont="1" applyFill="1" applyBorder="1" applyAlignment="1" applyProtection="1">
      <alignment horizontal="right" vertical="center" wrapText="1"/>
      <protection/>
    </xf>
    <xf numFmtId="0" fontId="10" fillId="36" borderId="38" xfId="0" applyFont="1" applyFill="1" applyBorder="1" applyAlignment="1" applyProtection="1">
      <alignment horizontal="center" vertical="center" wrapText="1"/>
      <protection/>
    </xf>
    <xf numFmtId="3" fontId="12" fillId="0" borderId="39" xfId="0" applyNumberFormat="1" applyFont="1" applyFill="1" applyBorder="1" applyAlignment="1" applyProtection="1">
      <alignment horizontal="right" vertical="center" wrapText="1"/>
      <protection/>
    </xf>
    <xf numFmtId="0" fontId="10" fillId="36" borderId="40" xfId="0" applyFont="1" applyFill="1" applyBorder="1" applyAlignment="1" applyProtection="1">
      <alignment horizontal="center" vertical="center" wrapText="1"/>
      <protection/>
    </xf>
    <xf numFmtId="3" fontId="11" fillId="0" borderId="39" xfId="0" applyNumberFormat="1" applyFont="1" applyFill="1" applyBorder="1" applyAlignment="1" applyProtection="1">
      <alignment horizontal="right" vertical="center" wrapText="1"/>
      <protection/>
    </xf>
    <xf numFmtId="0" fontId="10" fillId="36" borderId="41" xfId="0" applyFont="1" applyFill="1" applyBorder="1" applyAlignment="1" applyProtection="1">
      <alignment horizontal="center" vertical="center" wrapText="1"/>
      <protection/>
    </xf>
    <xf numFmtId="3" fontId="11" fillId="0" borderId="42" xfId="0" applyNumberFormat="1" applyFont="1" applyFill="1" applyBorder="1" applyAlignment="1" applyProtection="1">
      <alignment horizontal="right" vertical="center" wrapText="1"/>
      <protection/>
    </xf>
    <xf numFmtId="3" fontId="12" fillId="0" borderId="42" xfId="0" applyNumberFormat="1" applyFont="1" applyFill="1" applyBorder="1" applyAlignment="1" applyProtection="1">
      <alignment horizontal="right" vertical="center" wrapText="1"/>
      <protection/>
    </xf>
    <xf numFmtId="166" fontId="11" fillId="0" borderId="43" xfId="47" applyNumberFormat="1" applyFont="1" applyFill="1" applyBorder="1" applyAlignment="1" applyProtection="1">
      <alignment horizontal="right" vertical="center" wrapText="1"/>
      <protection/>
    </xf>
    <xf numFmtId="3" fontId="18" fillId="0" borderId="42" xfId="0" applyNumberFormat="1" applyFont="1" applyFill="1" applyBorder="1" applyAlignment="1" applyProtection="1">
      <alignment horizontal="right" vertical="center" wrapText="1"/>
      <protection/>
    </xf>
    <xf numFmtId="166" fontId="11" fillId="0" borderId="39" xfId="47" applyNumberFormat="1" applyFont="1" applyFill="1" applyBorder="1" applyAlignment="1" applyProtection="1">
      <alignment horizontal="right" vertical="center" wrapText="1"/>
      <protection/>
    </xf>
    <xf numFmtId="0" fontId="10" fillId="36" borderId="30" xfId="0" applyFont="1" applyFill="1" applyBorder="1" applyAlignment="1" applyProtection="1">
      <alignment horizontal="center" vertical="center" wrapText="1"/>
      <protection/>
    </xf>
    <xf numFmtId="3" fontId="11" fillId="0" borderId="29" xfId="0" applyNumberFormat="1" applyFont="1" applyFill="1" applyBorder="1" applyAlignment="1" applyProtection="1">
      <alignment horizontal="right" vertical="center" wrapText="1"/>
      <protection/>
    </xf>
    <xf numFmtId="3" fontId="12" fillId="0" borderId="0" xfId="0" applyNumberFormat="1" applyFont="1" applyFill="1" applyBorder="1" applyAlignment="1" applyProtection="1">
      <alignment horizontal="right" vertical="center" wrapText="1"/>
      <protection/>
    </xf>
    <xf numFmtId="3" fontId="12" fillId="0" borderId="29" xfId="0" applyNumberFormat="1" applyFont="1" applyFill="1" applyBorder="1" applyAlignment="1" applyProtection="1">
      <alignment horizontal="right" vertical="center" wrapText="1"/>
      <protection/>
    </xf>
    <xf numFmtId="3" fontId="11" fillId="0" borderId="44" xfId="0" applyNumberFormat="1" applyFont="1" applyFill="1" applyBorder="1" applyAlignment="1" applyProtection="1">
      <alignment horizontal="right" vertical="center" wrapText="1"/>
      <protection/>
    </xf>
    <xf numFmtId="3" fontId="12" fillId="0" borderId="45" xfId="0" applyNumberFormat="1" applyFont="1" applyFill="1" applyBorder="1" applyAlignment="1" applyProtection="1">
      <alignment horizontal="right" vertical="center" wrapText="1"/>
      <protection/>
    </xf>
    <xf numFmtId="3" fontId="11" fillId="0" borderId="37" xfId="0" applyNumberFormat="1" applyFont="1" applyFill="1" applyBorder="1" applyAlignment="1" applyProtection="1">
      <alignment horizontal="right" vertical="center" wrapText="1"/>
      <protection/>
    </xf>
    <xf numFmtId="3" fontId="11" fillId="0" borderId="45" xfId="0" applyNumberFormat="1" applyFont="1" applyFill="1" applyBorder="1" applyAlignment="1" applyProtection="1">
      <alignment horizontal="right" vertical="center" wrapText="1"/>
      <protection/>
    </xf>
    <xf numFmtId="166" fontId="11" fillId="0" borderId="46" xfId="47" applyNumberFormat="1" applyFont="1" applyFill="1" applyBorder="1" applyAlignment="1" applyProtection="1">
      <alignment horizontal="right" vertical="center" wrapText="1"/>
      <protection/>
    </xf>
    <xf numFmtId="0" fontId="10" fillId="36" borderId="47" xfId="0" applyFont="1" applyFill="1" applyBorder="1" applyAlignment="1" applyProtection="1">
      <alignment horizontal="center" vertical="center" wrapText="1"/>
      <protection/>
    </xf>
    <xf numFmtId="0" fontId="10" fillId="36" borderId="48" xfId="0" applyFont="1" applyFill="1" applyBorder="1" applyAlignment="1" applyProtection="1">
      <alignment horizontal="center" vertical="center" wrapText="1"/>
      <protection/>
    </xf>
    <xf numFmtId="0" fontId="10" fillId="36" borderId="49" xfId="0" applyFont="1" applyFill="1" applyBorder="1" applyAlignment="1" applyProtection="1">
      <alignment horizontal="center" vertical="center" wrapText="1"/>
      <protection/>
    </xf>
    <xf numFmtId="3" fontId="12" fillId="35" borderId="50" xfId="0" applyNumberFormat="1" applyFont="1" applyFill="1" applyBorder="1" applyAlignment="1" applyProtection="1">
      <alignment horizontal="right" vertical="center" wrapText="1"/>
      <protection/>
    </xf>
    <xf numFmtId="0" fontId="9" fillId="35" borderId="51" xfId="0" applyFont="1" applyFill="1" applyBorder="1" applyAlignment="1" applyProtection="1">
      <alignment horizontal="left" vertical="top" wrapText="1"/>
      <protection/>
    </xf>
    <xf numFmtId="0" fontId="12" fillId="35" borderId="52" xfId="0" applyFont="1" applyFill="1" applyBorder="1" applyAlignment="1" applyProtection="1">
      <alignment horizontal="left" vertical="center" wrapText="1"/>
      <protection/>
    </xf>
    <xf numFmtId="3" fontId="12" fillId="35" borderId="51" xfId="0" applyNumberFormat="1" applyFont="1" applyFill="1" applyBorder="1" applyAlignment="1" applyProtection="1">
      <alignment horizontal="right" vertical="center" wrapText="1"/>
      <protection/>
    </xf>
    <xf numFmtId="3" fontId="12" fillId="35" borderId="52" xfId="0" applyNumberFormat="1" applyFont="1" applyFill="1" applyBorder="1" applyAlignment="1" applyProtection="1">
      <alignment horizontal="right" vertical="center" wrapText="1"/>
      <protection/>
    </xf>
    <xf numFmtId="3" fontId="12" fillId="35" borderId="53" xfId="0" applyNumberFormat="1" applyFont="1" applyFill="1" applyBorder="1" applyAlignment="1" applyProtection="1">
      <alignment horizontal="right" vertical="center" wrapText="1"/>
      <protection/>
    </xf>
    <xf numFmtId="3" fontId="12" fillId="35" borderId="54" xfId="0" applyNumberFormat="1" applyFont="1" applyFill="1" applyBorder="1" applyAlignment="1" applyProtection="1">
      <alignment horizontal="right" vertical="center" wrapText="1"/>
      <protection/>
    </xf>
    <xf numFmtId="0" fontId="0" fillId="34" borderId="28" xfId="0" applyFont="1" applyFill="1" applyBorder="1" applyAlignment="1">
      <alignment horizontal="center"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57" xfId="0" applyFont="1" applyBorder="1" applyAlignment="1">
      <alignment/>
    </xf>
    <xf numFmtId="0" fontId="0" fillId="0" borderId="57" xfId="0" applyBorder="1" applyAlignment="1">
      <alignment/>
    </xf>
    <xf numFmtId="0" fontId="0" fillId="0" borderId="16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57" xfId="0" applyFont="1" applyBorder="1" applyAlignment="1">
      <alignment vertical="center" wrapText="1"/>
    </xf>
    <xf numFmtId="166" fontId="0" fillId="0" borderId="15" xfId="47" applyNumberFormat="1" applyFont="1" applyBorder="1" applyAlignment="1">
      <alignment horizontal="center"/>
    </xf>
    <xf numFmtId="164" fontId="0" fillId="0" borderId="16" xfId="47" applyFont="1" applyBorder="1" applyAlignment="1">
      <alignment/>
    </xf>
    <xf numFmtId="164" fontId="0" fillId="0" borderId="57" xfId="47" applyFont="1" applyBorder="1" applyAlignment="1">
      <alignment/>
    </xf>
    <xf numFmtId="164" fontId="0" fillId="0" borderId="15" xfId="47" applyFont="1" applyBorder="1" applyAlignment="1">
      <alignment/>
    </xf>
    <xf numFmtId="166" fontId="0" fillId="0" borderId="15" xfId="0" applyNumberFormat="1" applyBorder="1" applyAlignment="1">
      <alignment/>
    </xf>
    <xf numFmtId="0" fontId="0" fillId="0" borderId="58" xfId="0" applyFont="1" applyBorder="1" applyAlignment="1">
      <alignment/>
    </xf>
    <xf numFmtId="166" fontId="0" fillId="0" borderId="58" xfId="0" applyNumberFormat="1" applyBorder="1" applyAlignment="1">
      <alignment/>
    </xf>
    <xf numFmtId="166" fontId="2" fillId="0" borderId="58" xfId="0" applyNumberFormat="1" applyFont="1" applyBorder="1" applyAlignment="1">
      <alignment/>
    </xf>
    <xf numFmtId="0" fontId="12" fillId="35" borderId="0" xfId="0" applyFont="1" applyFill="1" applyBorder="1" applyAlignment="1" applyProtection="1">
      <alignment horizontal="left" vertical="top" wrapText="1"/>
      <protection/>
    </xf>
    <xf numFmtId="0" fontId="9" fillId="35" borderId="0" xfId="0" applyFont="1" applyFill="1" applyBorder="1" applyAlignment="1" applyProtection="1">
      <alignment horizontal="left" vertical="top" wrapText="1"/>
      <protection/>
    </xf>
    <xf numFmtId="0" fontId="2" fillId="0" borderId="0" xfId="0" applyFont="1" applyAlignment="1">
      <alignment horizontal="center"/>
    </xf>
    <xf numFmtId="0" fontId="9" fillId="35" borderId="52" xfId="0" applyFont="1" applyFill="1" applyBorder="1" applyAlignment="1" applyProtection="1">
      <alignment horizontal="left" vertical="top" wrapText="1"/>
      <protection/>
    </xf>
    <xf numFmtId="0" fontId="12" fillId="35" borderId="52" xfId="0" applyFont="1" applyFill="1" applyBorder="1" applyAlignment="1" applyProtection="1">
      <alignment horizontal="center" vertical="center" wrapText="1"/>
      <protection/>
    </xf>
    <xf numFmtId="3" fontId="12" fillId="0" borderId="59" xfId="0" applyNumberFormat="1" applyFont="1" applyFill="1" applyBorder="1" applyAlignment="1" applyProtection="1">
      <alignment horizontal="right" vertical="center" wrapText="1"/>
      <protection/>
    </xf>
    <xf numFmtId="3" fontId="12" fillId="0" borderId="60" xfId="0" applyNumberFormat="1" applyFont="1" applyFill="1" applyBorder="1" applyAlignment="1" applyProtection="1">
      <alignment horizontal="right" vertical="center" wrapText="1"/>
      <protection/>
    </xf>
    <xf numFmtId="0" fontId="2" fillId="0" borderId="61" xfId="0" applyFont="1" applyBorder="1" applyAlignment="1">
      <alignment/>
    </xf>
    <xf numFmtId="0" fontId="0" fillId="0" borderId="62" xfId="0" applyFont="1" applyBorder="1" applyAlignment="1">
      <alignment/>
    </xf>
    <xf numFmtId="0" fontId="0" fillId="0" borderId="11" xfId="0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164" fontId="0" fillId="0" borderId="0" xfId="47" applyFont="1" applyFill="1" applyBorder="1" applyAlignment="1">
      <alignment horizontal="centerContinuous"/>
    </xf>
    <xf numFmtId="0" fontId="0" fillId="0" borderId="10" xfId="0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63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164" fontId="2" fillId="0" borderId="64" xfId="47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164" fontId="0" fillId="0" borderId="10" xfId="47" applyFont="1" applyBorder="1" applyAlignment="1">
      <alignment/>
    </xf>
    <xf numFmtId="0" fontId="2" fillId="0" borderId="0" xfId="0" applyFont="1" applyAlignment="1">
      <alignment horizontal="center"/>
    </xf>
    <xf numFmtId="3" fontId="12" fillId="35" borderId="35" xfId="0" applyNumberFormat="1" applyFont="1" applyFill="1" applyBorder="1" applyAlignment="1" applyProtection="1">
      <alignment horizontal="right" vertical="center" wrapText="1"/>
      <protection/>
    </xf>
    <xf numFmtId="0" fontId="3" fillId="33" borderId="0" xfId="0" applyFont="1" applyFill="1" applyBorder="1" applyAlignment="1">
      <alignment horizontal="centerContinuous"/>
    </xf>
    <xf numFmtId="3" fontId="11" fillId="0" borderId="23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quotePrefix="1">
      <alignment horizontal="centerContinuous"/>
    </xf>
    <xf numFmtId="0" fontId="4" fillId="0" borderId="0" xfId="0" applyFont="1" applyAlignment="1">
      <alignment horizontal="center" wrapText="1"/>
    </xf>
    <xf numFmtId="164" fontId="0" fillId="0" borderId="66" xfId="47" applyFont="1" applyBorder="1" applyAlignment="1">
      <alignment horizontal="center"/>
    </xf>
    <xf numFmtId="164" fontId="4" fillId="0" borderId="21" xfId="47" applyFont="1" applyBorder="1" applyAlignment="1">
      <alignment horizontal="center"/>
    </xf>
    <xf numFmtId="164" fontId="4" fillId="0" borderId="0" xfId="47" applyFont="1" applyAlignment="1">
      <alignment horizontal="center" wrapText="1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66" xfId="0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9" fillId="35" borderId="0" xfId="0" applyFont="1" applyFill="1" applyBorder="1" applyAlignment="1" applyProtection="1">
      <alignment horizontal="left" vertical="top" wrapText="1"/>
      <protection/>
    </xf>
    <xf numFmtId="0" fontId="12" fillId="35" borderId="0" xfId="0" applyFont="1" applyFill="1" applyBorder="1" applyAlignment="1" applyProtection="1">
      <alignment horizontal="left" vertical="center" wrapText="1"/>
      <protection/>
    </xf>
    <xf numFmtId="3" fontId="12" fillId="35" borderId="35" xfId="0" applyNumberFormat="1" applyFont="1" applyFill="1" applyBorder="1" applyAlignment="1" applyProtection="1">
      <alignment horizontal="right" vertical="center" wrapText="1"/>
      <protection/>
    </xf>
    <xf numFmtId="3" fontId="11" fillId="35" borderId="32" xfId="0" applyNumberFormat="1" applyFont="1" applyFill="1" applyBorder="1" applyAlignment="1" applyProtection="1">
      <alignment horizontal="right" vertical="center" wrapText="1"/>
      <protection/>
    </xf>
    <xf numFmtId="3" fontId="11" fillId="35" borderId="36" xfId="0" applyNumberFormat="1" applyFont="1" applyFill="1" applyBorder="1" applyAlignment="1" applyProtection="1">
      <alignment horizontal="right" vertical="center" wrapText="1"/>
      <protection/>
    </xf>
    <xf numFmtId="0" fontId="11" fillId="35" borderId="0" xfId="0" applyFont="1" applyFill="1" applyBorder="1" applyAlignment="1" applyProtection="1">
      <alignment horizontal="left" vertical="center" wrapText="1"/>
      <protection/>
    </xf>
    <xf numFmtId="3" fontId="11" fillId="35" borderId="35" xfId="0" applyNumberFormat="1" applyFont="1" applyFill="1" applyBorder="1" applyAlignment="1" applyProtection="1">
      <alignment horizontal="right" vertical="center" wrapText="1"/>
      <protection/>
    </xf>
    <xf numFmtId="0" fontId="12" fillId="35" borderId="0" xfId="0" applyFont="1" applyFill="1" applyBorder="1" applyAlignment="1" applyProtection="1">
      <alignment horizontal="left" vertical="top" wrapText="1"/>
      <protection/>
    </xf>
    <xf numFmtId="0" fontId="15" fillId="35" borderId="32" xfId="0" applyFont="1" applyFill="1" applyBorder="1" applyAlignment="1" applyProtection="1">
      <alignment horizontal="left" vertical="center" wrapText="1"/>
      <protection/>
    </xf>
    <xf numFmtId="0" fontId="9" fillId="35" borderId="47" xfId="0" applyFont="1" applyFill="1" applyBorder="1" applyAlignment="1" applyProtection="1">
      <alignment horizontal="left" vertical="top" wrapText="1"/>
      <protection/>
    </xf>
    <xf numFmtId="0" fontId="15" fillId="35" borderId="31" xfId="0" applyFont="1" applyFill="1" applyBorder="1" applyAlignment="1" applyProtection="1">
      <alignment horizontal="left" vertical="center" wrapText="1"/>
      <protection/>
    </xf>
    <xf numFmtId="3" fontId="11" fillId="35" borderId="44" xfId="0" applyNumberFormat="1" applyFont="1" applyFill="1" applyBorder="1" applyAlignment="1" applyProtection="1">
      <alignment horizontal="center" vertical="center" wrapText="1"/>
      <protection/>
    </xf>
    <xf numFmtId="3" fontId="11" fillId="35" borderId="67" xfId="0" applyNumberFormat="1" applyFont="1" applyFill="1" applyBorder="1" applyAlignment="1" applyProtection="1">
      <alignment horizontal="center" vertical="center" wrapText="1"/>
      <protection/>
    </xf>
    <xf numFmtId="0" fontId="16" fillId="36" borderId="68" xfId="0" applyFont="1" applyFill="1" applyBorder="1" applyAlignment="1" applyProtection="1">
      <alignment horizontal="center" vertical="center" wrapText="1"/>
      <protection/>
    </xf>
    <xf numFmtId="0" fontId="16" fillId="36" borderId="29" xfId="0" applyFont="1" applyFill="1" applyBorder="1" applyAlignment="1" applyProtection="1">
      <alignment horizontal="center" vertical="center" wrapText="1"/>
      <protection/>
    </xf>
    <xf numFmtId="0" fontId="17" fillId="36" borderId="32" xfId="0" applyFont="1" applyFill="1" applyBorder="1" applyAlignment="1" applyProtection="1">
      <alignment horizontal="center" vertical="center" wrapText="1"/>
      <protection/>
    </xf>
    <xf numFmtId="0" fontId="16" fillId="36" borderId="31" xfId="0" applyFont="1" applyFill="1" applyBorder="1" applyAlignment="1" applyProtection="1">
      <alignment horizontal="center" vertical="center" wrapText="1"/>
      <protection/>
    </xf>
    <xf numFmtId="0" fontId="16" fillId="36" borderId="3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5" fillId="0" borderId="6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35" borderId="29" xfId="0" applyFont="1" applyFill="1" applyBorder="1" applyAlignment="1" applyProtection="1">
      <alignment horizontal="left" vertical="center" wrapText="1"/>
      <protection/>
    </xf>
    <xf numFmtId="0" fontId="10" fillId="36" borderId="32" xfId="0" applyFont="1" applyFill="1" applyBorder="1" applyAlignment="1" applyProtection="1">
      <alignment horizontal="center" vertical="center" wrapText="1"/>
      <protection/>
    </xf>
    <xf numFmtId="0" fontId="10" fillId="36" borderId="30" xfId="0" applyFont="1" applyFill="1" applyBorder="1" applyAlignment="1" applyProtection="1">
      <alignment horizontal="center" vertical="center" wrapText="1"/>
      <protection/>
    </xf>
    <xf numFmtId="0" fontId="10" fillId="36" borderId="36" xfId="0" applyFont="1" applyFill="1" applyBorder="1" applyAlignment="1" applyProtection="1">
      <alignment horizontal="center" vertical="center" wrapText="1"/>
      <protection/>
    </xf>
    <xf numFmtId="0" fontId="10" fillId="36" borderId="68" xfId="0" applyFont="1" applyFill="1" applyBorder="1" applyAlignment="1" applyProtection="1">
      <alignment horizontal="center" vertical="center" wrapText="1"/>
      <protection/>
    </xf>
    <xf numFmtId="0" fontId="10" fillId="36" borderId="34" xfId="0" applyFont="1" applyFill="1" applyBorder="1" applyAlignment="1" applyProtection="1">
      <alignment horizontal="center" vertical="center" wrapText="1"/>
      <protection/>
    </xf>
    <xf numFmtId="0" fontId="10" fillId="36" borderId="38" xfId="0" applyFont="1" applyFill="1" applyBorder="1" applyAlignment="1" applyProtection="1">
      <alignment horizontal="center" vertical="center" wrapText="1"/>
      <protection/>
    </xf>
    <xf numFmtId="0" fontId="10" fillId="36" borderId="47" xfId="0" applyFont="1" applyFill="1" applyBorder="1" applyAlignment="1" applyProtection="1">
      <alignment horizontal="center" vertical="center" wrapText="1"/>
      <protection/>
    </xf>
    <xf numFmtId="0" fontId="10" fillId="36" borderId="33" xfId="0" applyFont="1" applyFill="1" applyBorder="1" applyAlignment="1" applyProtection="1">
      <alignment horizontal="center" vertical="center" wrapText="1"/>
      <protection/>
    </xf>
    <xf numFmtId="0" fontId="10" fillId="36" borderId="29" xfId="0" applyFont="1" applyFill="1" applyBorder="1" applyAlignment="1" applyProtection="1">
      <alignment horizontal="center" vertical="center" wrapText="1"/>
      <protection/>
    </xf>
    <xf numFmtId="0" fontId="10" fillId="36" borderId="0" xfId="0" applyFont="1" applyFill="1" applyBorder="1" applyAlignment="1" applyProtection="1">
      <alignment horizontal="center" vertical="center" wrapText="1"/>
      <protection/>
    </xf>
    <xf numFmtId="0" fontId="10" fillId="36" borderId="70" xfId="0" applyFont="1" applyFill="1" applyBorder="1" applyAlignment="1" applyProtection="1">
      <alignment horizontal="center" vertical="center" wrapText="1"/>
      <protection/>
    </xf>
    <xf numFmtId="0" fontId="10" fillId="36" borderId="71" xfId="0" applyFont="1" applyFill="1" applyBorder="1" applyAlignment="1" applyProtection="1">
      <alignment horizontal="center" vertical="center" wrapText="1"/>
      <protection/>
    </xf>
    <xf numFmtId="0" fontId="10" fillId="36" borderId="69" xfId="0" applyFont="1" applyFill="1" applyBorder="1" applyAlignment="1" applyProtection="1">
      <alignment horizontal="center" vertical="center" wrapText="1"/>
      <protection/>
    </xf>
    <xf numFmtId="0" fontId="9" fillId="35" borderId="0" xfId="0" applyFont="1" applyFill="1" applyBorder="1" applyAlignment="1" applyProtection="1">
      <alignment horizontal="left" vertical="top" wrapText="1"/>
      <protection/>
    </xf>
    <xf numFmtId="0" fontId="2" fillId="33" borderId="7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73" xfId="0" applyFont="1" applyFill="1" applyBorder="1" applyAlignment="1">
      <alignment horizontal="center" vertical="center" wrapText="1"/>
    </xf>
    <xf numFmtId="0" fontId="2" fillId="33" borderId="74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2" fillId="33" borderId="75" xfId="0" applyFont="1" applyFill="1" applyBorder="1" applyAlignment="1">
      <alignment horizontal="center" vertical="center" wrapText="1"/>
    </xf>
    <xf numFmtId="0" fontId="2" fillId="33" borderId="76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 vertical="center"/>
    </xf>
    <xf numFmtId="0" fontId="2" fillId="33" borderId="77" xfId="0" applyFont="1" applyFill="1" applyBorder="1" applyAlignment="1">
      <alignment horizontal="center" vertical="center"/>
    </xf>
    <xf numFmtId="0" fontId="2" fillId="33" borderId="61" xfId="0" applyFont="1" applyFill="1" applyBorder="1" applyAlignment="1">
      <alignment horizontal="center" vertical="center"/>
    </xf>
    <xf numFmtId="0" fontId="2" fillId="33" borderId="78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78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57150</xdr:rowOff>
    </xdr:from>
    <xdr:to>
      <xdr:col>1</xdr:col>
      <xdr:colOff>314325</xdr:colOff>
      <xdr:row>3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1238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847725</xdr:colOff>
      <xdr:row>1</xdr:row>
      <xdr:rowOff>95250</xdr:rowOff>
    </xdr:from>
    <xdr:to>
      <xdr:col>6</xdr:col>
      <xdr:colOff>561975</xdr:colOff>
      <xdr:row>4</xdr:row>
      <xdr:rowOff>9525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266700"/>
          <a:ext cx="8572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95250</xdr:rowOff>
    </xdr:from>
    <xdr:to>
      <xdr:col>1</xdr:col>
      <xdr:colOff>1057275</xdr:colOff>
      <xdr:row>3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0"/>
          <a:ext cx="2867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952500</xdr:colOff>
      <xdr:row>0</xdr:row>
      <xdr:rowOff>66675</xdr:rowOff>
    </xdr:from>
    <xdr:to>
      <xdr:col>8</xdr:col>
      <xdr:colOff>1685925</xdr:colOff>
      <xdr:row>4</xdr:row>
      <xdr:rowOff>142875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34475" y="66675"/>
          <a:ext cx="18192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447675</xdr:colOff>
      <xdr:row>0</xdr:row>
      <xdr:rowOff>85725</xdr:rowOff>
    </xdr:from>
    <xdr:to>
      <xdr:col>14</xdr:col>
      <xdr:colOff>9525</xdr:colOff>
      <xdr:row>4</xdr:row>
      <xdr:rowOff>19050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85725"/>
          <a:ext cx="17145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15</xdr:col>
      <xdr:colOff>0</xdr:colOff>
      <xdr:row>4</xdr:row>
      <xdr:rowOff>0</xdr:rowOff>
    </xdr:from>
    <xdr:ext cx="304800" cy="304800"/>
    <xdr:sp>
      <xdr:nvSpPr>
        <xdr:cNvPr id="2" name="AutoShape 1" descr="Resultado de imagen para LOGO SALUD ZAPATA 2019"/>
        <xdr:cNvSpPr>
          <a:spLocks noChangeAspect="1"/>
        </xdr:cNvSpPr>
      </xdr:nvSpPr>
      <xdr:spPr>
        <a:xfrm>
          <a:off x="11182350" y="762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561975</xdr:colOff>
      <xdr:row>0</xdr:row>
      <xdr:rowOff>180975</xdr:rowOff>
    </xdr:from>
    <xdr:to>
      <xdr:col>6</xdr:col>
      <xdr:colOff>1076325</xdr:colOff>
      <xdr:row>3</xdr:row>
      <xdr:rowOff>57150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" y="180975"/>
          <a:ext cx="2676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1</xdr:row>
      <xdr:rowOff>123825</xdr:rowOff>
    </xdr:from>
    <xdr:to>
      <xdr:col>5</xdr:col>
      <xdr:colOff>1857375</xdr:colOff>
      <xdr:row>4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0"/>
          <a:ext cx="2676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409575</xdr:colOff>
      <xdr:row>1</xdr:row>
      <xdr:rowOff>47625</xdr:rowOff>
    </xdr:from>
    <xdr:to>
      <xdr:col>11</xdr:col>
      <xdr:colOff>1057275</xdr:colOff>
      <xdr:row>5</xdr:row>
      <xdr:rowOff>66675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209550"/>
          <a:ext cx="17145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2</xdr:row>
      <xdr:rowOff>0</xdr:rowOff>
    </xdr:from>
    <xdr:to>
      <xdr:col>4</xdr:col>
      <xdr:colOff>1847850</xdr:colOff>
      <xdr:row>4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23850"/>
          <a:ext cx="2676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409575</xdr:colOff>
      <xdr:row>1</xdr:row>
      <xdr:rowOff>47625</xdr:rowOff>
    </xdr:from>
    <xdr:to>
      <xdr:col>10</xdr:col>
      <xdr:colOff>1057275</xdr:colOff>
      <xdr:row>5</xdr:row>
      <xdr:rowOff>66675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0" y="209550"/>
          <a:ext cx="17145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0</xdr:rowOff>
    </xdr:from>
    <xdr:to>
      <xdr:col>2</xdr:col>
      <xdr:colOff>2438400</xdr:colOff>
      <xdr:row>3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61925"/>
          <a:ext cx="2686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0</xdr:colOff>
      <xdr:row>4</xdr:row>
      <xdr:rowOff>66675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39175" y="47625"/>
          <a:ext cx="17145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62</xdr:row>
      <xdr:rowOff>9525</xdr:rowOff>
    </xdr:from>
    <xdr:to>
      <xdr:col>5</xdr:col>
      <xdr:colOff>0</xdr:colOff>
      <xdr:row>66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43025" y="11001375"/>
          <a:ext cx="4667250" cy="7905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C.P.MA. PATRICIA SIERRA MANCILLA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SUBDIRECTOR  DE RECURSOS FINANCIEROS
</a:t>
          </a:r>
        </a:p>
      </xdr:txBody>
    </xdr:sp>
    <xdr:clientData/>
  </xdr:twoCellAnchor>
  <xdr:twoCellAnchor>
    <xdr:from>
      <xdr:col>5</xdr:col>
      <xdr:colOff>190500</xdr:colOff>
      <xdr:row>62</xdr:row>
      <xdr:rowOff>28575</xdr:rowOff>
    </xdr:from>
    <xdr:to>
      <xdr:col>10</xdr:col>
      <xdr:colOff>1171575</xdr:colOff>
      <xdr:row>66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200775" y="11020425"/>
          <a:ext cx="5705475" cy="762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NORMA AGUILAR BADILLO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DEL DEPARTAMENTO DE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REGISTRO PRESUPUESTAL</a:t>
          </a:r>
        </a:p>
      </xdr:txBody>
    </xdr:sp>
    <xdr:clientData/>
  </xdr:twoCellAnchor>
  <xdr:twoCellAnchor editAs="oneCell">
    <xdr:from>
      <xdr:col>1</xdr:col>
      <xdr:colOff>247650</xdr:colOff>
      <xdr:row>1</xdr:row>
      <xdr:rowOff>9525</xdr:rowOff>
    </xdr:from>
    <xdr:to>
      <xdr:col>3</xdr:col>
      <xdr:colOff>2352675</xdr:colOff>
      <xdr:row>3</xdr:row>
      <xdr:rowOff>133350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71450"/>
          <a:ext cx="2686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666750</xdr:colOff>
      <xdr:row>1</xdr:row>
      <xdr:rowOff>0</xdr:rowOff>
    </xdr:from>
    <xdr:to>
      <xdr:col>11</xdr:col>
      <xdr:colOff>19050</xdr:colOff>
      <xdr:row>5</xdr:row>
      <xdr:rowOff>28575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20325" y="161925"/>
          <a:ext cx="1714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56</xdr:row>
      <xdr:rowOff>9525</xdr:rowOff>
    </xdr:from>
    <xdr:to>
      <xdr:col>5</xdr:col>
      <xdr:colOff>0</xdr:colOff>
      <xdr:row>60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14450" y="9334500"/>
          <a:ext cx="4667250" cy="7905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C.P.MA. PATRICIA SIERRA MANCILLA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SUBDIRECTOR  DE RECURSOS FINANCIEROS
</a:t>
          </a:r>
        </a:p>
      </xdr:txBody>
    </xdr:sp>
    <xdr:clientData/>
  </xdr:twoCellAnchor>
  <xdr:twoCellAnchor>
    <xdr:from>
      <xdr:col>5</xdr:col>
      <xdr:colOff>190500</xdr:colOff>
      <xdr:row>56</xdr:row>
      <xdr:rowOff>28575</xdr:rowOff>
    </xdr:from>
    <xdr:to>
      <xdr:col>10</xdr:col>
      <xdr:colOff>1171575</xdr:colOff>
      <xdr:row>60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172200" y="9353550"/>
          <a:ext cx="5705475" cy="762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NORMA AGUILAR BADILLO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DEL DEPARTAMENTO DE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REGISTRO PRESUPUESTAL</a:t>
          </a:r>
        </a:p>
      </xdr:txBody>
    </xdr:sp>
    <xdr:clientData/>
  </xdr:twoCellAnchor>
  <xdr:twoCellAnchor editAs="oneCell">
    <xdr:from>
      <xdr:col>1</xdr:col>
      <xdr:colOff>133350</xdr:colOff>
      <xdr:row>0</xdr:row>
      <xdr:rowOff>152400</xdr:rowOff>
    </xdr:from>
    <xdr:to>
      <xdr:col>3</xdr:col>
      <xdr:colOff>2686050</xdr:colOff>
      <xdr:row>4</xdr:row>
      <xdr:rowOff>38100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52400"/>
          <a:ext cx="3105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447675</xdr:colOff>
      <xdr:row>0</xdr:row>
      <xdr:rowOff>123825</xdr:rowOff>
    </xdr:from>
    <xdr:to>
      <xdr:col>10</xdr:col>
      <xdr:colOff>1085850</xdr:colOff>
      <xdr:row>5</xdr:row>
      <xdr:rowOff>38100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72675" y="123825"/>
          <a:ext cx="18192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tabSelected="1" zoomScale="150" zoomScaleNormal="150" zoomScalePageLayoutView="0" workbookViewId="0" topLeftCell="A1">
      <selection activeCell="A1" sqref="A1"/>
    </sheetView>
  </sheetViews>
  <sheetFormatPr defaultColWidth="11.421875" defaultRowHeight="12.75"/>
  <cols>
    <col min="1" max="1" width="13.8515625" style="0" bestFit="1" customWidth="1"/>
    <col min="2" max="2" width="14.421875" style="0" bestFit="1" customWidth="1"/>
    <col min="3" max="3" width="13.8515625" style="0" bestFit="1" customWidth="1"/>
    <col min="4" max="4" width="17.140625" style="0" bestFit="1" customWidth="1"/>
    <col min="5" max="5" width="16.28125" style="0" customWidth="1"/>
    <col min="6" max="6" width="17.140625" style="0" bestFit="1" customWidth="1"/>
    <col min="7" max="7" width="14.00390625" style="0" bestFit="1" customWidth="1"/>
    <col min="8" max="8" width="18.7109375" style="0" customWidth="1"/>
    <col min="9" max="9" width="16.57421875" style="0" bestFit="1" customWidth="1"/>
  </cols>
  <sheetData>
    <row r="1" ht="13.5" thickBot="1">
      <c r="A1" t="s">
        <v>13</v>
      </c>
    </row>
    <row r="2" spans="1:7" ht="13.5" thickTop="1">
      <c r="A2" s="27" t="s">
        <v>34</v>
      </c>
      <c r="B2" s="28"/>
      <c r="C2" s="28"/>
      <c r="D2" s="28"/>
      <c r="E2" s="28"/>
      <c r="F2" s="28"/>
      <c r="G2" s="29"/>
    </row>
    <row r="3" spans="1:7" ht="12.75">
      <c r="A3" s="87" t="s">
        <v>44</v>
      </c>
      <c r="B3" s="31"/>
      <c r="C3" s="31"/>
      <c r="D3" s="31"/>
      <c r="E3" s="31"/>
      <c r="F3" s="31"/>
      <c r="G3" s="32"/>
    </row>
    <row r="4" spans="1:9" ht="12.75">
      <c r="A4" s="87" t="s">
        <v>33</v>
      </c>
      <c r="B4" s="31"/>
      <c r="C4" s="31"/>
      <c r="D4" s="31"/>
      <c r="E4" s="31"/>
      <c r="F4" s="31"/>
      <c r="G4" s="32"/>
      <c r="I4" s="45"/>
    </row>
    <row r="5" spans="1:7" ht="12.75">
      <c r="A5" s="33" t="s">
        <v>295</v>
      </c>
      <c r="B5" s="31"/>
      <c r="C5" s="31"/>
      <c r="D5" s="31"/>
      <c r="E5" s="31"/>
      <c r="F5" s="31"/>
      <c r="G5" s="32"/>
    </row>
    <row r="6" spans="1:9" ht="4.5" customHeight="1">
      <c r="A6" s="30"/>
      <c r="B6" s="31"/>
      <c r="C6" s="31"/>
      <c r="D6" s="31"/>
      <c r="E6" s="31"/>
      <c r="F6" s="31"/>
      <c r="G6" s="32"/>
      <c r="I6" s="46"/>
    </row>
    <row r="7" spans="1:9" ht="12.75">
      <c r="A7" s="33" t="s">
        <v>0</v>
      </c>
      <c r="B7" s="31"/>
      <c r="C7" s="31"/>
      <c r="D7" s="31"/>
      <c r="E7" s="31"/>
      <c r="F7" s="31"/>
      <c r="G7" s="32"/>
      <c r="I7" s="46"/>
    </row>
    <row r="8" spans="1:7" ht="9.75" customHeight="1" thickBot="1">
      <c r="A8" s="202" t="s">
        <v>300</v>
      </c>
      <c r="B8" s="31"/>
      <c r="C8" s="34"/>
      <c r="D8" s="34"/>
      <c r="E8" s="34"/>
      <c r="F8" s="114"/>
      <c r="G8" s="42" t="s">
        <v>296</v>
      </c>
    </row>
    <row r="9" spans="1:7" ht="13.5" thickTop="1">
      <c r="A9" s="3"/>
      <c r="B9" s="1"/>
      <c r="C9" s="1"/>
      <c r="D9" s="1"/>
      <c r="E9" s="44"/>
      <c r="F9" s="1"/>
      <c r="G9" s="2"/>
    </row>
    <row r="10" spans="1:7" ht="12.75">
      <c r="A10" s="7" t="s">
        <v>51</v>
      </c>
      <c r="B10" s="1"/>
      <c r="C10" s="1"/>
      <c r="D10" s="1"/>
      <c r="E10" s="44"/>
      <c r="F10" s="36">
        <f>+E11+E12</f>
        <v>1616066687</v>
      </c>
      <c r="G10" s="2"/>
    </row>
    <row r="11" spans="1:8" ht="12.75">
      <c r="A11" s="57" t="s">
        <v>46</v>
      </c>
      <c r="B11" s="1"/>
      <c r="C11" s="8" t="s">
        <v>1</v>
      </c>
      <c r="D11" s="1"/>
      <c r="E11" s="44">
        <v>1236147713</v>
      </c>
      <c r="F11" s="37"/>
      <c r="G11" s="76"/>
      <c r="H11" s="45"/>
    </row>
    <row r="12" spans="1:7" ht="12.75">
      <c r="A12" s="3"/>
      <c r="B12" s="1"/>
      <c r="C12" s="8" t="s">
        <v>2</v>
      </c>
      <c r="D12" s="1"/>
      <c r="E12" s="44">
        <v>379918974</v>
      </c>
      <c r="F12" s="44"/>
      <c r="G12" s="2"/>
    </row>
    <row r="13" spans="1:7" ht="12.75">
      <c r="A13" s="3"/>
      <c r="B13" s="1"/>
      <c r="C13" s="1"/>
      <c r="D13" s="1"/>
      <c r="E13" s="44"/>
      <c r="F13" s="1"/>
      <c r="G13" s="2"/>
    </row>
    <row r="14" spans="1:8" ht="12.75">
      <c r="A14" s="7" t="s">
        <v>59</v>
      </c>
      <c r="B14" s="1"/>
      <c r="C14" s="1"/>
      <c r="D14" s="1"/>
      <c r="E14" s="48"/>
      <c r="F14" s="36">
        <f>+E15+E16</f>
        <v>1696087495</v>
      </c>
      <c r="G14" s="2"/>
      <c r="H14" s="45"/>
    </row>
    <row r="15" spans="1:8" ht="12.75">
      <c r="A15" s="81" t="s">
        <v>60</v>
      </c>
      <c r="B15" s="1"/>
      <c r="C15" s="8" t="s">
        <v>1</v>
      </c>
      <c r="D15" s="1"/>
      <c r="E15" s="44">
        <f>1236147713+80110303-89494-1</f>
        <v>1316168521</v>
      </c>
      <c r="F15" s="40"/>
      <c r="G15" s="199"/>
      <c r="H15" s="45"/>
    </row>
    <row r="16" spans="1:8" ht="12.75">
      <c r="A16" s="3"/>
      <c r="B16" s="1"/>
      <c r="C16" s="8" t="s">
        <v>2</v>
      </c>
      <c r="D16" s="44"/>
      <c r="E16" s="44">
        <v>379918974</v>
      </c>
      <c r="F16" s="37"/>
      <c r="G16" s="2"/>
      <c r="H16" s="45"/>
    </row>
    <row r="17" spans="1:8" ht="12.75">
      <c r="A17" s="3"/>
      <c r="B17" s="1"/>
      <c r="C17" s="8"/>
      <c r="D17" s="1"/>
      <c r="E17" s="44"/>
      <c r="F17" s="37"/>
      <c r="G17" s="2"/>
      <c r="H17" s="44"/>
    </row>
    <row r="18" spans="1:7" ht="5.25" customHeight="1">
      <c r="A18" s="3"/>
      <c r="B18" s="1"/>
      <c r="C18" s="8"/>
      <c r="D18" s="1"/>
      <c r="E18" s="44"/>
      <c r="F18" s="37"/>
      <c r="G18" s="2"/>
    </row>
    <row r="19" spans="1:10" ht="12.75">
      <c r="A19" s="7" t="s">
        <v>50</v>
      </c>
      <c r="B19" s="1"/>
      <c r="C19" s="1"/>
      <c r="D19" s="1"/>
      <c r="E19" s="44"/>
      <c r="F19" s="36">
        <f>+E20+E21+E22</f>
        <v>-48155339</v>
      </c>
      <c r="G19" s="2"/>
      <c r="H19" s="77"/>
      <c r="J19" s="77"/>
    </row>
    <row r="20" spans="1:8" ht="12.75">
      <c r="A20" s="57" t="s">
        <v>47</v>
      </c>
      <c r="B20" s="1"/>
      <c r="C20" s="8" t="s">
        <v>1</v>
      </c>
      <c r="D20" s="1"/>
      <c r="E20" s="36">
        <f>-E15-D26-E32</f>
        <v>-6514259</v>
      </c>
      <c r="F20" s="40"/>
      <c r="G20" s="2"/>
      <c r="H20" s="45"/>
    </row>
    <row r="21" spans="1:8" ht="12.75">
      <c r="A21" s="3"/>
      <c r="B21" s="1"/>
      <c r="C21" s="8" t="s">
        <v>2</v>
      </c>
      <c r="D21" s="44"/>
      <c r="E21" s="36">
        <f>-E16-D27-E33</f>
        <v>-41641080</v>
      </c>
      <c r="F21" s="44"/>
      <c r="G21" s="2"/>
      <c r="H21" s="77"/>
    </row>
    <row r="22" spans="1:9" ht="12.75">
      <c r="A22" s="3"/>
      <c r="B22" s="1"/>
      <c r="C22" s="8"/>
      <c r="D22" s="36"/>
      <c r="E22" s="44"/>
      <c r="F22" s="37"/>
      <c r="G22" s="2"/>
      <c r="I22" s="45"/>
    </row>
    <row r="23" spans="1:7" ht="6.75" customHeight="1">
      <c r="A23" s="3"/>
      <c r="B23" s="1"/>
      <c r="C23" s="1"/>
      <c r="D23" s="40"/>
      <c r="E23" s="37"/>
      <c r="F23" s="37"/>
      <c r="G23" s="2"/>
    </row>
    <row r="24" spans="1:9" ht="12.75">
      <c r="A24" s="7" t="s">
        <v>52</v>
      </c>
      <c r="B24" s="1"/>
      <c r="C24" s="1"/>
      <c r="D24" s="44"/>
      <c r="E24" s="37"/>
      <c r="F24" s="36">
        <f>+D26+D27</f>
        <v>-68465263</v>
      </c>
      <c r="G24" s="2"/>
      <c r="H24" s="77"/>
      <c r="I24" s="45"/>
    </row>
    <row r="25" spans="1:9" ht="12.75">
      <c r="A25" s="57" t="s">
        <v>48</v>
      </c>
      <c r="B25" s="1"/>
      <c r="C25" s="8">
        <v>2019</v>
      </c>
      <c r="D25" s="44"/>
      <c r="E25" s="44"/>
      <c r="F25" s="36"/>
      <c r="G25" s="2"/>
      <c r="I25" s="45"/>
    </row>
    <row r="26" spans="1:9" ht="12.75">
      <c r="A26" s="7"/>
      <c r="B26" s="1"/>
      <c r="C26" s="8" t="s">
        <v>1</v>
      </c>
      <c r="D26" s="80">
        <f>-3521027+1590867+89494+1</f>
        <v>-1840665</v>
      </c>
      <c r="E26" s="54"/>
      <c r="F26" s="36"/>
      <c r="G26" s="2"/>
      <c r="I26" s="45"/>
    </row>
    <row r="27" spans="1:8" ht="12.75">
      <c r="A27" s="7"/>
      <c r="B27" s="1"/>
      <c r="C27" s="8" t="s">
        <v>2</v>
      </c>
      <c r="D27" s="36">
        <v>-66624598</v>
      </c>
      <c r="E27" s="54"/>
      <c r="F27" s="36"/>
      <c r="G27" s="2"/>
      <c r="H27" s="36"/>
    </row>
    <row r="28" spans="1:9" ht="12.75">
      <c r="A28" s="3"/>
      <c r="B28" s="1"/>
      <c r="C28" s="8">
        <v>2018</v>
      </c>
      <c r="D28" s="36"/>
      <c r="E28" s="54"/>
      <c r="F28" s="37"/>
      <c r="G28" s="2"/>
      <c r="H28" s="35"/>
      <c r="I28" s="45"/>
    </row>
    <row r="29" spans="1:9" ht="12.75">
      <c r="A29" s="3"/>
      <c r="B29" s="1"/>
      <c r="C29" s="8" t="s">
        <v>1</v>
      </c>
      <c r="D29" s="40"/>
      <c r="E29" s="36"/>
      <c r="F29" s="37"/>
      <c r="G29" s="2"/>
      <c r="H29" s="35"/>
      <c r="I29" s="45"/>
    </row>
    <row r="30" spans="1:10" ht="12.75">
      <c r="A30" s="3"/>
      <c r="B30" s="1"/>
      <c r="C30" s="8" t="s">
        <v>2</v>
      </c>
      <c r="D30" s="40"/>
      <c r="E30" s="36"/>
      <c r="F30" s="37"/>
      <c r="G30" s="2"/>
      <c r="H30" s="45"/>
      <c r="I30" s="46"/>
      <c r="J30" s="45"/>
    </row>
    <row r="31" spans="1:7" ht="12.75">
      <c r="A31" s="7" t="s">
        <v>53</v>
      </c>
      <c r="B31" s="1"/>
      <c r="C31" s="8"/>
      <c r="D31" s="79"/>
      <c r="E31" s="36"/>
      <c r="F31" s="37">
        <f>+E32+E33+E34</f>
        <v>-1579466893</v>
      </c>
      <c r="G31" s="2"/>
    </row>
    <row r="32" spans="1:9" ht="12.75">
      <c r="A32" s="57" t="s">
        <v>49</v>
      </c>
      <c r="B32" s="1"/>
      <c r="C32" s="8" t="s">
        <v>1</v>
      </c>
      <c r="D32" s="55"/>
      <c r="E32" s="36">
        <f>-1314327856+6514259</f>
        <v>-1307813597</v>
      </c>
      <c r="F32" s="37"/>
      <c r="G32" s="2"/>
      <c r="I32" s="45"/>
    </row>
    <row r="33" spans="1:7" ht="12.75">
      <c r="A33" s="3"/>
      <c r="B33" s="1"/>
      <c r="C33" s="8" t="s">
        <v>2</v>
      </c>
      <c r="D33" s="55"/>
      <c r="E33" s="36">
        <v>-271653296</v>
      </c>
      <c r="F33" s="37"/>
      <c r="G33" s="2"/>
    </row>
    <row r="34" spans="1:9" ht="12.75">
      <c r="A34" s="3"/>
      <c r="B34" s="1"/>
      <c r="C34" s="8" t="s">
        <v>29</v>
      </c>
      <c r="D34" s="1"/>
      <c r="E34" s="36"/>
      <c r="F34" s="37"/>
      <c r="G34" s="2"/>
      <c r="I34" s="45"/>
    </row>
    <row r="35" spans="1:9" ht="12.75">
      <c r="A35" s="3"/>
      <c r="B35" s="1"/>
      <c r="C35" s="1"/>
      <c r="D35" s="37"/>
      <c r="E35" s="37"/>
      <c r="F35" s="37"/>
      <c r="G35" s="2"/>
      <c r="I35" s="45"/>
    </row>
    <row r="36" spans="1:9" ht="12.75">
      <c r="A36" s="7" t="s">
        <v>3</v>
      </c>
      <c r="B36" s="1"/>
      <c r="C36" s="1"/>
      <c r="D36" s="1"/>
      <c r="E36" s="37"/>
      <c r="F36" s="36">
        <v>0</v>
      </c>
      <c r="G36" s="115"/>
      <c r="I36" s="45"/>
    </row>
    <row r="37" spans="1:9" ht="12.75">
      <c r="A37" s="7" t="s">
        <v>4</v>
      </c>
      <c r="B37" s="1"/>
      <c r="C37" s="1"/>
      <c r="D37" s="1"/>
      <c r="E37" s="1"/>
      <c r="F37" s="36"/>
      <c r="G37" s="2"/>
      <c r="I37" s="47"/>
    </row>
    <row r="38" spans="1:7" s="11" customFormat="1" ht="13.5" customHeight="1">
      <c r="A38" s="3"/>
      <c r="B38" s="9"/>
      <c r="C38" s="9"/>
      <c r="D38" s="9"/>
      <c r="E38" s="9"/>
      <c r="F38" s="39"/>
      <c r="G38" s="10"/>
    </row>
    <row r="39" spans="1:7" s="11" customFormat="1" ht="12.75">
      <c r="A39" s="3"/>
      <c r="B39" s="9"/>
      <c r="C39" s="9"/>
      <c r="D39" s="9"/>
      <c r="E39" s="39"/>
      <c r="F39" s="39"/>
      <c r="G39" s="10"/>
    </row>
    <row r="40" spans="1:9" ht="12.75">
      <c r="A40" s="7" t="s">
        <v>54</v>
      </c>
      <c r="B40" s="1"/>
      <c r="C40" s="1"/>
      <c r="D40" s="1"/>
      <c r="E40" s="36"/>
      <c r="F40" s="36">
        <f>111791106+1725+1-1590867-89494-1</f>
        <v>110112470</v>
      </c>
      <c r="G40" s="115"/>
      <c r="H40" s="45"/>
      <c r="I40" s="45"/>
    </row>
    <row r="41" spans="1:8" ht="12.75">
      <c r="A41" s="3"/>
      <c r="B41" s="1"/>
      <c r="C41" s="1"/>
      <c r="D41" s="1"/>
      <c r="E41" s="37"/>
      <c r="F41" s="37"/>
      <c r="G41" s="2"/>
      <c r="H41" s="46"/>
    </row>
    <row r="42" spans="1:9" ht="12.75">
      <c r="A42" s="7" t="s">
        <v>55</v>
      </c>
      <c r="B42" s="1"/>
      <c r="C42" s="1"/>
      <c r="D42" s="1"/>
      <c r="E42" s="37"/>
      <c r="F42" s="37">
        <f>1585975025-6514259</f>
        <v>1579460766</v>
      </c>
      <c r="G42" s="115"/>
      <c r="H42" s="35">
        <f>+F42+F46+F48+F40+F44</f>
        <v>1696087495</v>
      </c>
      <c r="I42" s="45"/>
    </row>
    <row r="43" spans="1:8" ht="12.75">
      <c r="A43" s="3"/>
      <c r="B43" s="1"/>
      <c r="C43" s="1"/>
      <c r="D43" s="1"/>
      <c r="E43" s="37"/>
      <c r="F43" s="37"/>
      <c r="G43" s="2"/>
      <c r="H43" s="35"/>
    </row>
    <row r="44" spans="1:7" ht="12.75">
      <c r="A44" s="7" t="s">
        <v>56</v>
      </c>
      <c r="B44" s="1"/>
      <c r="C44" s="1"/>
      <c r="D44" s="1"/>
      <c r="E44" s="37"/>
      <c r="F44" s="37">
        <v>6514259</v>
      </c>
      <c r="G44" s="115"/>
    </row>
    <row r="45" spans="1:7" ht="12.75">
      <c r="A45" s="3"/>
      <c r="B45" s="1"/>
      <c r="C45" s="1"/>
      <c r="D45" s="1"/>
      <c r="E45" s="37"/>
      <c r="F45" s="37"/>
      <c r="G45" s="2"/>
    </row>
    <row r="46" spans="1:9" ht="12.75">
      <c r="A46" s="7" t="s">
        <v>57</v>
      </c>
      <c r="B46" s="1"/>
      <c r="C46" s="1"/>
      <c r="D46" s="1"/>
      <c r="E46" s="37"/>
      <c r="F46" s="37"/>
      <c r="G46" s="115"/>
      <c r="I46" s="45"/>
    </row>
    <row r="47" spans="1:7" ht="12.75">
      <c r="A47" s="3"/>
      <c r="B47" s="1"/>
      <c r="C47" s="1"/>
      <c r="D47" s="1"/>
      <c r="E47" s="37"/>
      <c r="F47" s="37"/>
      <c r="G47" s="2"/>
    </row>
    <row r="48" spans="1:9" ht="12.75">
      <c r="A48" s="7" t="s">
        <v>58</v>
      </c>
      <c r="B48" s="1"/>
      <c r="C48" s="1"/>
      <c r="D48" s="1"/>
      <c r="E48" s="37"/>
      <c r="F48" s="37">
        <v>0</v>
      </c>
      <c r="G48" s="115"/>
      <c r="H48" s="35"/>
      <c r="I48" s="45"/>
    </row>
    <row r="49" spans="1:7" ht="12.75">
      <c r="A49" s="3"/>
      <c r="B49" s="1"/>
      <c r="C49" s="1"/>
      <c r="D49" s="1"/>
      <c r="E49" s="37"/>
      <c r="F49" s="40"/>
      <c r="G49" s="2"/>
    </row>
    <row r="50" spans="1:7" ht="12.75">
      <c r="A50" s="3"/>
      <c r="B50" s="1"/>
      <c r="C50" s="1"/>
      <c r="D50" s="1"/>
      <c r="E50" s="37"/>
      <c r="F50" s="37"/>
      <c r="G50" s="2"/>
    </row>
    <row r="51" spans="1:7" ht="12.75">
      <c r="A51" s="7" t="s">
        <v>5</v>
      </c>
      <c r="B51" s="1"/>
      <c r="C51" s="1"/>
      <c r="D51" s="1"/>
      <c r="E51" s="37"/>
      <c r="F51" s="36"/>
      <c r="G51" s="115"/>
    </row>
    <row r="52" spans="1:7" ht="12.75">
      <c r="A52" s="7" t="s">
        <v>4</v>
      </c>
      <c r="B52" s="1"/>
      <c r="C52" s="1"/>
      <c r="D52" s="1"/>
      <c r="E52" s="37"/>
      <c r="F52" s="36"/>
      <c r="G52" s="2"/>
    </row>
    <row r="53" spans="1:7" ht="12.75">
      <c r="A53" s="3"/>
      <c r="B53" s="1"/>
      <c r="C53" s="1"/>
      <c r="D53" s="1"/>
      <c r="E53" s="37"/>
      <c r="F53" s="37"/>
      <c r="G53" s="2"/>
    </row>
    <row r="54" spans="1:7" ht="6.75" customHeight="1" hidden="1">
      <c r="A54" s="3"/>
      <c r="B54" s="1"/>
      <c r="C54" s="1"/>
      <c r="D54" s="1"/>
      <c r="E54" s="1"/>
      <c r="F54" s="40"/>
      <c r="G54" s="2"/>
    </row>
    <row r="55" spans="1:12" ht="12.75">
      <c r="A55" s="14" t="s">
        <v>6</v>
      </c>
      <c r="B55" s="15"/>
      <c r="C55" s="15"/>
      <c r="D55" s="15"/>
      <c r="E55" s="15"/>
      <c r="F55" s="78"/>
      <c r="G55" s="16"/>
      <c r="L55" s="45"/>
    </row>
    <row r="56" spans="1:7" ht="12.75">
      <c r="A56" s="14" t="s">
        <v>299</v>
      </c>
      <c r="B56" s="15"/>
      <c r="C56" s="15"/>
      <c r="D56" s="15"/>
      <c r="E56" s="15"/>
      <c r="F56" s="15"/>
      <c r="G56" s="16"/>
    </row>
    <row r="57" spans="1:7" ht="13.5" thickBot="1">
      <c r="A57" s="4"/>
      <c r="B57" s="5"/>
      <c r="C57" s="5"/>
      <c r="D57" s="5"/>
      <c r="E57" s="107"/>
      <c r="F57" s="5"/>
      <c r="G57" s="6"/>
    </row>
    <row r="58" ht="13.5" thickTop="1">
      <c r="I58" s="45"/>
    </row>
    <row r="59" ht="12.75">
      <c r="I59" s="45"/>
    </row>
    <row r="60" ht="13.5" thickBot="1">
      <c r="I60" s="45"/>
    </row>
    <row r="61" spans="1:7" ht="12.75">
      <c r="A61" s="86" t="s">
        <v>30</v>
      </c>
      <c r="B61" s="38"/>
      <c r="C61" s="38"/>
      <c r="E61" s="86" t="s">
        <v>166</v>
      </c>
      <c r="F61" s="38"/>
      <c r="G61" s="38"/>
    </row>
    <row r="62" spans="1:7" ht="13.5" customHeight="1">
      <c r="A62" s="116" t="s">
        <v>32</v>
      </c>
      <c r="B62" s="52"/>
      <c r="C62" s="52"/>
      <c r="D62" s="53"/>
      <c r="E62" s="116" t="s">
        <v>31</v>
      </c>
      <c r="F62" s="52"/>
      <c r="G62" s="52"/>
    </row>
    <row r="63" spans="1:7" ht="7.5" customHeight="1">
      <c r="A63" s="116"/>
      <c r="B63" s="52"/>
      <c r="C63" s="52"/>
      <c r="D63" s="53"/>
      <c r="E63" s="116"/>
      <c r="F63" s="52"/>
      <c r="G63" s="52"/>
    </row>
    <row r="64" spans="2:7" ht="8.25" customHeight="1">
      <c r="B64" s="52"/>
      <c r="C64" s="82"/>
      <c r="D64" s="83"/>
      <c r="E64" s="83"/>
      <c r="F64" s="84" t="s">
        <v>28</v>
      </c>
      <c r="G64" s="204"/>
    </row>
    <row r="65" spans="1:3" ht="12.75">
      <c r="A65" t="s">
        <v>63</v>
      </c>
      <c r="B65" s="45"/>
      <c r="C65" s="45"/>
    </row>
    <row r="66" spans="1:3" ht="12.75">
      <c r="A66" t="s">
        <v>163</v>
      </c>
      <c r="B66" s="45">
        <f>3319651-1478985-1</f>
        <v>1840665</v>
      </c>
      <c r="C66" s="45"/>
    </row>
    <row r="67" spans="1:5" ht="12.75">
      <c r="A67" t="s">
        <v>62</v>
      </c>
      <c r="B67" s="45"/>
      <c r="C67" s="45"/>
      <c r="E67" s="45"/>
    </row>
    <row r="68" spans="1:5" ht="12.75">
      <c r="A68" t="s">
        <v>294</v>
      </c>
      <c r="B68" s="45"/>
      <c r="C68" s="45"/>
      <c r="E68" s="45"/>
    </row>
    <row r="69" spans="1:5" ht="12.75">
      <c r="A69" t="s">
        <v>169</v>
      </c>
      <c r="B69" s="56"/>
      <c r="C69" s="45"/>
      <c r="E69" s="45"/>
    </row>
    <row r="70" spans="1:5" ht="12.75">
      <c r="A70" t="s">
        <v>168</v>
      </c>
      <c r="B70" s="56"/>
      <c r="C70" s="45"/>
      <c r="E70" s="45"/>
    </row>
    <row r="71" spans="2:5" ht="12.75">
      <c r="B71" s="51">
        <f>SUM(B65:B70)</f>
        <v>1840665</v>
      </c>
      <c r="C71" s="47"/>
      <c r="E71" s="46"/>
    </row>
    <row r="72" spans="2:3" ht="12.75">
      <c r="B72" s="77"/>
      <c r="C72" s="47"/>
    </row>
    <row r="73" ht="12.75">
      <c r="B73" s="77"/>
    </row>
  </sheetData>
  <sheetProtection/>
  <printOptions horizontalCentered="1" verticalCentered="1"/>
  <pageMargins left="0.75" right="0.75" top="0.36" bottom="0.34" header="0" footer="0"/>
  <pageSetup fitToHeight="1" fitToWidth="1" horizontalDpi="600" verticalDpi="60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zoomScale="150" zoomScaleNormal="150" zoomScalePageLayoutView="0" workbookViewId="0" topLeftCell="A1">
      <selection activeCell="A6" sqref="A6"/>
    </sheetView>
  </sheetViews>
  <sheetFormatPr defaultColWidth="11.421875" defaultRowHeight="12.75"/>
  <cols>
    <col min="1" max="1" width="27.7109375" style="0" customWidth="1"/>
    <col min="2" max="3" width="16.00390625" style="0" bestFit="1" customWidth="1"/>
    <col min="4" max="4" width="15.57421875" style="0" bestFit="1" customWidth="1"/>
    <col min="5" max="5" width="17.7109375" style="0" customWidth="1"/>
    <col min="6" max="7" width="14.8515625" style="0" customWidth="1"/>
    <col min="8" max="8" width="16.28125" style="45" customWidth="1"/>
    <col min="9" max="9" width="26.7109375" style="0" customWidth="1"/>
    <col min="10" max="11" width="14.8515625" style="0" bestFit="1" customWidth="1"/>
    <col min="12" max="12" width="11.8515625" style="0" bestFit="1" customWidth="1"/>
    <col min="15" max="15" width="13.8515625" style="0" bestFit="1" customWidth="1"/>
  </cols>
  <sheetData>
    <row r="1" spans="1:9" ht="13.5" thickTop="1">
      <c r="A1" s="209" t="s">
        <v>44</v>
      </c>
      <c r="B1" s="210"/>
      <c r="C1" s="210"/>
      <c r="D1" s="210"/>
      <c r="E1" s="210"/>
      <c r="F1" s="210"/>
      <c r="G1" s="210"/>
      <c r="H1" s="210"/>
      <c r="I1" s="211"/>
    </row>
    <row r="2" spans="1:9" ht="12.75">
      <c r="A2" s="212" t="s">
        <v>33</v>
      </c>
      <c r="B2" s="213"/>
      <c r="C2" s="213"/>
      <c r="D2" s="213"/>
      <c r="E2" s="213"/>
      <c r="F2" s="213"/>
      <c r="G2" s="213"/>
      <c r="H2" s="213"/>
      <c r="I2" s="214"/>
    </row>
    <row r="3" spans="1:9" ht="12.75">
      <c r="A3" s="215" t="s">
        <v>297</v>
      </c>
      <c r="B3" s="216"/>
      <c r="C3" s="216"/>
      <c r="D3" s="216"/>
      <c r="E3" s="216"/>
      <c r="F3" s="216"/>
      <c r="G3" s="216"/>
      <c r="H3" s="216"/>
      <c r="I3" s="217"/>
    </row>
    <row r="4" spans="1:9" ht="12.75">
      <c r="A4" s="215" t="s">
        <v>164</v>
      </c>
      <c r="B4" s="216"/>
      <c r="C4" s="216"/>
      <c r="D4" s="216"/>
      <c r="E4" s="216"/>
      <c r="F4" s="216"/>
      <c r="G4" s="216"/>
      <c r="H4" s="216"/>
      <c r="I4" s="217"/>
    </row>
    <row r="5" spans="1:9" ht="12.75">
      <c r="A5" s="187" t="s">
        <v>300</v>
      </c>
      <c r="B5" s="188"/>
      <c r="C5" s="188"/>
      <c r="D5" s="188"/>
      <c r="E5" s="188"/>
      <c r="F5" s="188"/>
      <c r="G5" s="188"/>
      <c r="H5" s="189"/>
      <c r="I5" s="190"/>
    </row>
    <row r="6" spans="1:15" ht="12.75">
      <c r="A6" s="191" t="s">
        <v>0</v>
      </c>
      <c r="B6" s="188"/>
      <c r="C6" s="188"/>
      <c r="D6" s="188"/>
      <c r="E6" s="188"/>
      <c r="F6" s="188"/>
      <c r="G6" s="188"/>
      <c r="H6" s="189"/>
      <c r="I6" s="190"/>
      <c r="O6" s="45"/>
    </row>
    <row r="7" spans="1:15" ht="13.5" thickBot="1">
      <c r="A7" s="192"/>
      <c r="B7" s="193"/>
      <c r="C7" s="193"/>
      <c r="D7" s="193"/>
      <c r="E7" s="193"/>
      <c r="F7" s="193"/>
      <c r="G7" s="193"/>
      <c r="H7" s="193"/>
      <c r="I7" s="194"/>
      <c r="O7" s="46"/>
    </row>
    <row r="8" spans="1:9" ht="14.25" thickBot="1" thickTop="1">
      <c r="A8" s="195" t="s">
        <v>7</v>
      </c>
      <c r="B8" s="196" t="s">
        <v>35</v>
      </c>
      <c r="C8" s="196" t="s">
        <v>36</v>
      </c>
      <c r="D8" s="196" t="s">
        <v>8</v>
      </c>
      <c r="E8" s="196" t="s">
        <v>27</v>
      </c>
      <c r="F8" s="196" t="s">
        <v>41</v>
      </c>
      <c r="G8" s="196" t="s">
        <v>42</v>
      </c>
      <c r="H8" s="197" t="s">
        <v>37</v>
      </c>
      <c r="I8" s="198" t="s">
        <v>38</v>
      </c>
    </row>
    <row r="9" spans="1:15" ht="13.5" thickTop="1">
      <c r="A9" s="59"/>
      <c r="B9" s="60"/>
      <c r="C9" s="60"/>
      <c r="D9" s="67"/>
      <c r="E9" s="67"/>
      <c r="F9" s="67"/>
      <c r="G9" s="67"/>
      <c r="H9" s="67"/>
      <c r="I9" s="61"/>
      <c r="O9" s="46"/>
    </row>
    <row r="10" spans="1:11" ht="12.75">
      <c r="A10" s="62" t="s">
        <v>17</v>
      </c>
      <c r="B10" s="60"/>
      <c r="C10" s="60"/>
      <c r="D10" s="67"/>
      <c r="E10" s="67"/>
      <c r="F10" s="67"/>
      <c r="G10" s="67"/>
      <c r="H10" s="67"/>
      <c r="I10" s="61"/>
      <c r="K10" s="45"/>
    </row>
    <row r="11" spans="1:9" ht="12.75">
      <c r="A11" s="59"/>
      <c r="B11" s="60"/>
      <c r="C11" s="60"/>
      <c r="D11" s="67"/>
      <c r="E11" s="67"/>
      <c r="F11" s="67"/>
      <c r="G11" s="67"/>
      <c r="H11" s="67"/>
      <c r="I11" s="61"/>
    </row>
    <row r="12" spans="1:11" ht="12.75">
      <c r="A12" s="59" t="s">
        <v>18</v>
      </c>
      <c r="B12" s="60"/>
      <c r="C12" s="60"/>
      <c r="D12" s="67"/>
      <c r="E12" s="67"/>
      <c r="F12" s="67"/>
      <c r="G12" s="67"/>
      <c r="H12" s="67"/>
      <c r="I12" s="61"/>
      <c r="K12" s="45"/>
    </row>
    <row r="13" spans="1:10" ht="12.75">
      <c r="A13" s="59" t="s">
        <v>11</v>
      </c>
      <c r="B13" s="60"/>
      <c r="C13" s="67"/>
      <c r="D13" s="67"/>
      <c r="E13" s="67"/>
      <c r="F13" s="67"/>
      <c r="G13" s="67"/>
      <c r="H13" s="67"/>
      <c r="I13" s="61"/>
      <c r="J13" s="47"/>
    </row>
    <row r="14" spans="1:9" ht="12.75">
      <c r="A14" s="59"/>
      <c r="B14" s="60"/>
      <c r="C14" s="60"/>
      <c r="D14" s="67"/>
      <c r="E14" s="67"/>
      <c r="F14" s="67"/>
      <c r="G14" s="67"/>
      <c r="H14" s="67"/>
      <c r="I14" s="61"/>
    </row>
    <row r="15" spans="1:10" ht="12.75">
      <c r="A15" s="59"/>
      <c r="B15" s="60"/>
      <c r="C15" s="60"/>
      <c r="D15" s="67"/>
      <c r="E15" s="67"/>
      <c r="F15" s="67"/>
      <c r="G15" s="67"/>
      <c r="H15" s="67"/>
      <c r="I15" s="61"/>
      <c r="J15" s="45"/>
    </row>
    <row r="16" spans="1:11" ht="12.75">
      <c r="A16" s="59" t="s">
        <v>19</v>
      </c>
      <c r="B16" s="67">
        <v>97719419</v>
      </c>
      <c r="C16" s="67">
        <v>102179047.84</v>
      </c>
      <c r="D16" s="67">
        <v>91822852.32</v>
      </c>
      <c r="E16" s="67">
        <f>91822852.32-117149+6126.79</f>
        <v>91711830.11</v>
      </c>
      <c r="F16" s="67"/>
      <c r="G16" s="67">
        <v>117149</v>
      </c>
      <c r="H16" s="67">
        <f>+E16+F16+G16</f>
        <v>91828979.11</v>
      </c>
      <c r="I16" s="73">
        <f>+H16*100/C16</f>
        <v>89.87065455316538</v>
      </c>
      <c r="J16" s="47"/>
      <c r="K16" s="45"/>
    </row>
    <row r="17" spans="1:11" ht="12.75">
      <c r="A17" s="59" t="s">
        <v>20</v>
      </c>
      <c r="B17" s="67"/>
      <c r="C17" s="60"/>
      <c r="D17" s="67"/>
      <c r="E17" s="67"/>
      <c r="F17" s="67"/>
      <c r="G17" s="67"/>
      <c r="H17" s="67"/>
      <c r="I17" s="61"/>
      <c r="K17" s="45"/>
    </row>
    <row r="18" spans="1:11" ht="12.75">
      <c r="A18" s="59"/>
      <c r="B18" s="60"/>
      <c r="C18" s="60"/>
      <c r="D18" s="67"/>
      <c r="E18" s="67"/>
      <c r="F18" s="67"/>
      <c r="G18" s="67"/>
      <c r="H18" s="67"/>
      <c r="I18" s="61"/>
      <c r="K18" s="45"/>
    </row>
    <row r="19" spans="1:10" ht="12.75">
      <c r="A19" s="59"/>
      <c r="B19" s="60"/>
      <c r="C19" s="60"/>
      <c r="D19" s="67"/>
      <c r="E19" s="67"/>
      <c r="F19" s="67"/>
      <c r="G19" s="67"/>
      <c r="H19" s="67"/>
      <c r="I19" s="61"/>
      <c r="J19" s="45"/>
    </row>
    <row r="20" spans="1:9" ht="12.75">
      <c r="A20" s="59" t="s">
        <v>21</v>
      </c>
      <c r="B20" s="60"/>
      <c r="C20" s="60"/>
      <c r="D20" s="67"/>
      <c r="E20" s="67"/>
      <c r="F20" s="67"/>
      <c r="G20" s="67"/>
      <c r="H20" s="67"/>
      <c r="I20" s="61"/>
    </row>
    <row r="21" spans="1:11" ht="12.75">
      <c r="A21" s="59" t="s">
        <v>12</v>
      </c>
      <c r="B21" s="67">
        <v>129048423</v>
      </c>
      <c r="C21" s="67">
        <v>124588794.16</v>
      </c>
      <c r="D21" s="67">
        <v>112433095.45</v>
      </c>
      <c r="E21" s="67">
        <v>112433095.45</v>
      </c>
      <c r="F21" s="67"/>
      <c r="G21" s="67"/>
      <c r="H21" s="67">
        <f>+E21+F21+G21</f>
        <v>112433095.45</v>
      </c>
      <c r="I21" s="73">
        <f>+H21*100/C21</f>
        <v>90.24334508415794</v>
      </c>
      <c r="J21" s="47"/>
      <c r="K21" s="46"/>
    </row>
    <row r="22" spans="1:9" ht="12.75">
      <c r="A22" s="59"/>
      <c r="B22" s="60"/>
      <c r="C22" s="60"/>
      <c r="D22" s="67"/>
      <c r="E22" s="67"/>
      <c r="F22" s="67"/>
      <c r="G22" s="67"/>
      <c r="H22" s="67"/>
      <c r="I22" s="61"/>
    </row>
    <row r="23" spans="1:9" ht="12.75">
      <c r="A23" s="59"/>
      <c r="B23" s="60"/>
      <c r="C23" s="60"/>
      <c r="D23" s="67"/>
      <c r="E23" s="67"/>
      <c r="F23" s="67"/>
      <c r="G23" s="67"/>
      <c r="H23" s="67"/>
      <c r="I23" s="61"/>
    </row>
    <row r="24" spans="1:10" ht="12.75">
      <c r="A24" s="59" t="s">
        <v>39</v>
      </c>
      <c r="B24" s="67">
        <v>152000</v>
      </c>
      <c r="C24" s="67">
        <v>152000</v>
      </c>
      <c r="D24" s="67">
        <v>147680</v>
      </c>
      <c r="E24" s="67">
        <v>147680</v>
      </c>
      <c r="F24" s="67"/>
      <c r="G24" s="67"/>
      <c r="H24" s="67">
        <f>+E24+F24+G24</f>
        <v>147680</v>
      </c>
      <c r="I24" s="73">
        <f>+H24*100/C24</f>
        <v>97.15789473684211</v>
      </c>
      <c r="J24" s="47"/>
    </row>
    <row r="25" spans="1:9" ht="12.75">
      <c r="A25" s="59" t="s">
        <v>40</v>
      </c>
      <c r="B25" s="60"/>
      <c r="C25" s="60"/>
      <c r="D25" s="67"/>
      <c r="E25" s="67"/>
      <c r="F25" s="67"/>
      <c r="G25" s="67"/>
      <c r="H25" s="67"/>
      <c r="I25" s="61"/>
    </row>
    <row r="26" spans="1:9" ht="12.75">
      <c r="A26" s="59"/>
      <c r="B26" s="60"/>
      <c r="C26" s="60"/>
      <c r="D26" s="67"/>
      <c r="E26" s="67"/>
      <c r="F26" s="67"/>
      <c r="G26" s="67"/>
      <c r="H26" s="67"/>
      <c r="I26" s="61"/>
    </row>
    <row r="27" spans="1:11" ht="12.75">
      <c r="A27" s="63" t="s">
        <v>10</v>
      </c>
      <c r="B27" s="117">
        <f aca="true" t="shared" si="0" ref="B27:G27">+B24+B21+B16+B13</f>
        <v>226919842</v>
      </c>
      <c r="C27" s="117">
        <f t="shared" si="0"/>
        <v>226919842</v>
      </c>
      <c r="D27" s="117">
        <f>+D24+D21+D16+D13</f>
        <v>204403627.76999998</v>
      </c>
      <c r="E27" s="117">
        <f>+E24+E21+E16+E13</f>
        <v>204292605.56</v>
      </c>
      <c r="F27" s="117">
        <f t="shared" si="0"/>
        <v>0</v>
      </c>
      <c r="G27" s="117">
        <f t="shared" si="0"/>
        <v>117149</v>
      </c>
      <c r="H27" s="117">
        <f>+H24+H21+H16+H13</f>
        <v>204409754.56</v>
      </c>
      <c r="I27" s="73">
        <f>+H27*100/C27</f>
        <v>90.08015903695191</v>
      </c>
      <c r="K27" s="45"/>
    </row>
    <row r="28" spans="1:11" ht="12.75">
      <c r="A28" s="59"/>
      <c r="B28" s="60"/>
      <c r="C28" s="60"/>
      <c r="D28" s="67"/>
      <c r="E28" s="67"/>
      <c r="F28" s="67"/>
      <c r="G28" s="67"/>
      <c r="H28" s="67"/>
      <c r="I28" s="61"/>
      <c r="K28" s="45"/>
    </row>
    <row r="29" spans="1:11" ht="12.75">
      <c r="A29" s="62" t="s">
        <v>22</v>
      </c>
      <c r="B29" s="60"/>
      <c r="C29" s="60"/>
      <c r="D29" s="67"/>
      <c r="E29" s="67"/>
      <c r="F29" s="67"/>
      <c r="G29" s="67"/>
      <c r="H29" s="67"/>
      <c r="I29" s="61"/>
      <c r="K29" s="46"/>
    </row>
    <row r="30" spans="1:9" ht="12.75">
      <c r="A30" s="59"/>
      <c r="B30" s="60"/>
      <c r="C30" s="60"/>
      <c r="D30" s="67"/>
      <c r="E30" s="67"/>
      <c r="F30" s="67"/>
      <c r="G30" s="67"/>
      <c r="H30" s="67"/>
      <c r="I30" s="61"/>
    </row>
    <row r="31" spans="1:11" ht="12.75">
      <c r="A31" s="59"/>
      <c r="B31" s="60"/>
      <c r="C31" s="60"/>
      <c r="D31" s="67"/>
      <c r="E31" s="67"/>
      <c r="F31" s="67"/>
      <c r="G31" s="67"/>
      <c r="H31" s="67"/>
      <c r="I31" s="61"/>
      <c r="K31" s="45"/>
    </row>
    <row r="32" spans="1:9" ht="12.75">
      <c r="A32" s="59" t="s">
        <v>23</v>
      </c>
      <c r="B32" s="60"/>
      <c r="C32" s="60"/>
      <c r="D32" s="67"/>
      <c r="E32" s="67"/>
      <c r="F32" s="67"/>
      <c r="G32" s="67"/>
      <c r="H32" s="67"/>
      <c r="I32" s="61"/>
    </row>
    <row r="33" spans="1:11" ht="12.75">
      <c r="A33" s="59" t="s">
        <v>24</v>
      </c>
      <c r="B33" s="67">
        <v>0</v>
      </c>
      <c r="C33" s="67">
        <v>0</v>
      </c>
      <c r="D33" s="67"/>
      <c r="E33" s="67"/>
      <c r="F33" s="67"/>
      <c r="G33" s="67"/>
      <c r="H33" s="67">
        <f>+E33+F33+G33</f>
        <v>0</v>
      </c>
      <c r="I33" s="61"/>
      <c r="J33" s="47"/>
      <c r="K33" s="45"/>
    </row>
    <row r="34" spans="1:9" ht="12.75">
      <c r="A34" s="59"/>
      <c r="B34" s="60"/>
      <c r="C34" s="60"/>
      <c r="D34" s="67"/>
      <c r="E34" s="67"/>
      <c r="F34" s="67"/>
      <c r="G34" s="67"/>
      <c r="H34" s="67"/>
      <c r="I34" s="61"/>
    </row>
    <row r="35" spans="1:9" ht="12.75">
      <c r="A35" s="59"/>
      <c r="B35" s="60"/>
      <c r="C35" s="60"/>
      <c r="D35" s="67"/>
      <c r="E35" s="67"/>
      <c r="F35" s="67"/>
      <c r="G35" s="67"/>
      <c r="H35" s="67"/>
      <c r="I35" s="61"/>
    </row>
    <row r="36" spans="1:12" ht="12.75">
      <c r="A36" s="59" t="s">
        <v>25</v>
      </c>
      <c r="B36" s="67">
        <v>152999132</v>
      </c>
      <c r="C36" s="67">
        <v>152999132</v>
      </c>
      <c r="D36" s="67">
        <v>67243541.02</v>
      </c>
      <c r="E36" s="67">
        <f>67243541.02-66832726.58</f>
        <v>410814.4399999976</v>
      </c>
      <c r="F36" s="67">
        <v>66832726.58</v>
      </c>
      <c r="G36" s="67"/>
      <c r="H36" s="67">
        <f>+E36+F36+G36</f>
        <v>67243541.02</v>
      </c>
      <c r="I36" s="73">
        <f>+H36*100/C36</f>
        <v>43.95027614927907</v>
      </c>
      <c r="J36" s="47"/>
      <c r="K36" s="46"/>
      <c r="L36" s="45"/>
    </row>
    <row r="37" spans="1:11" s="11" customFormat="1" ht="13.5" customHeight="1">
      <c r="A37" s="59"/>
      <c r="B37" s="60"/>
      <c r="C37" s="60"/>
      <c r="D37" s="67"/>
      <c r="E37" s="67"/>
      <c r="F37" s="67"/>
      <c r="G37" s="67"/>
      <c r="H37" s="67"/>
      <c r="I37" s="74"/>
      <c r="J37" s="70"/>
      <c r="K37" s="75"/>
    </row>
    <row r="38" spans="1:11" s="11" customFormat="1" ht="12.75">
      <c r="A38" s="63" t="s">
        <v>10</v>
      </c>
      <c r="B38" s="117">
        <f>+B33+B36</f>
        <v>152999132</v>
      </c>
      <c r="C38" s="117">
        <f>+C33+C36</f>
        <v>152999132</v>
      </c>
      <c r="D38" s="117">
        <f>+D33+D36</f>
        <v>67243541.02</v>
      </c>
      <c r="E38" s="117">
        <f>+E33+E36</f>
        <v>410814.4399999976</v>
      </c>
      <c r="F38" s="117">
        <f>+F33+F36</f>
        <v>66832726.58</v>
      </c>
      <c r="G38" s="117">
        <f>+G33+G36</f>
        <v>0</v>
      </c>
      <c r="H38" s="117">
        <f>+H33+H36</f>
        <v>67243541.02</v>
      </c>
      <c r="I38" s="73">
        <v>0</v>
      </c>
      <c r="K38" s="75"/>
    </row>
    <row r="39" spans="1:10" s="11" customFormat="1" ht="12.75">
      <c r="A39" s="63"/>
      <c r="B39" s="117"/>
      <c r="C39" s="117"/>
      <c r="D39" s="117"/>
      <c r="E39" s="117"/>
      <c r="F39" s="117"/>
      <c r="G39" s="117"/>
      <c r="H39" s="117"/>
      <c r="I39" s="61"/>
      <c r="J39" s="70"/>
    </row>
    <row r="40" spans="1:9" s="11" customFormat="1" ht="12.75">
      <c r="A40" s="63"/>
      <c r="B40" s="117">
        <f>+B27+B38</f>
        <v>379918974</v>
      </c>
      <c r="C40" s="117">
        <f>+C27+C38</f>
        <v>379918974</v>
      </c>
      <c r="D40" s="117">
        <f>+D27+D38</f>
        <v>271647168.78999996</v>
      </c>
      <c r="E40" s="117">
        <f>+E27+E38</f>
        <v>204703420</v>
      </c>
      <c r="F40" s="117">
        <f>+F27+F38</f>
        <v>66832726.58</v>
      </c>
      <c r="G40" s="117">
        <f>+G27+G38</f>
        <v>117149</v>
      </c>
      <c r="H40" s="117">
        <f>+H27+H38</f>
        <v>271653295.58</v>
      </c>
      <c r="I40" s="73">
        <f>+H40*100/C40</f>
        <v>71.50295567496453</v>
      </c>
    </row>
    <row r="41" spans="1:9" s="11" customFormat="1" ht="12.75">
      <c r="A41" s="63"/>
      <c r="B41" s="68"/>
      <c r="C41" s="68"/>
      <c r="D41" s="67"/>
      <c r="E41" s="67"/>
      <c r="F41" s="67"/>
      <c r="G41" s="67"/>
      <c r="H41" s="67"/>
      <c r="I41" s="61"/>
    </row>
    <row r="42" spans="1:10" s="11" customFormat="1" ht="12.75">
      <c r="A42" s="63" t="s">
        <v>43</v>
      </c>
      <c r="B42" s="68">
        <v>229196443</v>
      </c>
      <c r="C42" s="68">
        <v>229196443</v>
      </c>
      <c r="D42" s="67">
        <f>122617974+23866794+58212525.21</f>
        <v>204697293.21</v>
      </c>
      <c r="E42" s="67">
        <f>122617974+23866794+58212525.21+14556.79-8430</f>
        <v>204703420</v>
      </c>
      <c r="F42" s="67"/>
      <c r="G42" s="67"/>
      <c r="H42" s="67">
        <f>+E42</f>
        <v>204703420</v>
      </c>
      <c r="I42" s="61"/>
      <c r="J42" s="70"/>
    </row>
    <row r="43" spans="1:10" s="11" customFormat="1" ht="12.75">
      <c r="A43" s="63" t="s">
        <v>61</v>
      </c>
      <c r="B43" s="68">
        <v>0</v>
      </c>
      <c r="C43" s="68">
        <v>0</v>
      </c>
      <c r="D43" s="68"/>
      <c r="E43" s="68"/>
      <c r="F43" s="67"/>
      <c r="G43" s="67"/>
      <c r="H43" s="68"/>
      <c r="I43" s="61"/>
      <c r="J43" s="70"/>
    </row>
    <row r="44" spans="1:9" s="11" customFormat="1" ht="12.75">
      <c r="A44" s="63" t="s">
        <v>41</v>
      </c>
      <c r="B44" s="68">
        <f>150722531-1000000</f>
        <v>149722531</v>
      </c>
      <c r="C44" s="68">
        <f>150722531-1000000</f>
        <v>149722531</v>
      </c>
      <c r="D44" s="67">
        <v>66832726.58</v>
      </c>
      <c r="E44" s="117"/>
      <c r="F44" s="67">
        <v>66832726.58</v>
      </c>
      <c r="G44" s="67"/>
      <c r="H44" s="67">
        <f>+F44</f>
        <v>66832726.58</v>
      </c>
      <c r="I44" s="61"/>
    </row>
    <row r="45" spans="1:9" s="11" customFormat="1" ht="12.75">
      <c r="A45" s="63" t="s">
        <v>42</v>
      </c>
      <c r="B45" s="68">
        <v>1000000</v>
      </c>
      <c r="C45" s="68">
        <v>1000000</v>
      </c>
      <c r="D45" s="67">
        <v>117149</v>
      </c>
      <c r="E45" s="67"/>
      <c r="F45" s="67"/>
      <c r="G45" s="67">
        <f>+G40</f>
        <v>117149</v>
      </c>
      <c r="H45" s="67">
        <f>+G45</f>
        <v>117149</v>
      </c>
      <c r="I45" s="61"/>
    </row>
    <row r="46" spans="1:9" s="11" customFormat="1" ht="12.75">
      <c r="A46" s="63"/>
      <c r="B46" s="68">
        <f aca="true" t="shared" si="1" ref="B46:G46">+B42+B43+B44+B45</f>
        <v>379918974</v>
      </c>
      <c r="C46" s="68">
        <f t="shared" si="1"/>
        <v>379918974</v>
      </c>
      <c r="D46" s="68">
        <f t="shared" si="1"/>
        <v>271647168.79</v>
      </c>
      <c r="E46" s="68">
        <f>+E42+E43+E44+E45</f>
        <v>204703420</v>
      </c>
      <c r="F46" s="68">
        <f t="shared" si="1"/>
        <v>66832726.58</v>
      </c>
      <c r="G46" s="68">
        <f t="shared" si="1"/>
        <v>117149</v>
      </c>
      <c r="H46" s="68">
        <f>+H42+H43+H44+H45</f>
        <v>271653295.58</v>
      </c>
      <c r="I46" s="73"/>
    </row>
    <row r="47" spans="1:9" s="11" customFormat="1" ht="12.75">
      <c r="A47" s="63"/>
      <c r="B47" s="68">
        <f>+B40-B46</f>
        <v>0</v>
      </c>
      <c r="C47" s="68">
        <f>+C40-C46</f>
        <v>0</v>
      </c>
      <c r="D47" s="68">
        <f>+D40-D46</f>
        <v>0</v>
      </c>
      <c r="E47" s="68">
        <f>+E40-E46</f>
        <v>0</v>
      </c>
      <c r="F47" s="68">
        <f>+F40-F46</f>
        <v>0</v>
      </c>
      <c r="G47" s="68">
        <f>+G40-G46</f>
        <v>0</v>
      </c>
      <c r="H47" s="68">
        <f>+H40-H46</f>
        <v>0</v>
      </c>
      <c r="I47" s="61"/>
    </row>
    <row r="48" spans="1:9" s="11" customFormat="1" ht="12.75">
      <c r="A48" s="63"/>
      <c r="B48" s="68"/>
      <c r="C48" s="68"/>
      <c r="D48" s="67"/>
      <c r="E48" s="67"/>
      <c r="F48" s="67"/>
      <c r="G48" s="67"/>
      <c r="H48" s="67"/>
      <c r="I48" s="61"/>
    </row>
    <row r="49" spans="1:9" s="11" customFormat="1" ht="12.75">
      <c r="A49" s="63"/>
      <c r="B49" s="68"/>
      <c r="C49" s="60"/>
      <c r="D49" s="67"/>
      <c r="E49" s="67"/>
      <c r="F49" s="67"/>
      <c r="G49" s="67"/>
      <c r="H49" s="67"/>
      <c r="I49" s="61"/>
    </row>
    <row r="50" spans="1:9" s="11" customFormat="1" ht="12.75">
      <c r="A50" s="63"/>
      <c r="B50" s="68"/>
      <c r="C50" s="60"/>
      <c r="D50" s="67"/>
      <c r="E50" s="67"/>
      <c r="F50" s="67"/>
      <c r="G50" s="67"/>
      <c r="H50" s="67"/>
      <c r="I50" s="61"/>
    </row>
    <row r="51" spans="1:9" s="11" customFormat="1" ht="12.75">
      <c r="A51" s="63"/>
      <c r="B51" s="68"/>
      <c r="C51" s="60"/>
      <c r="D51" s="67"/>
      <c r="E51" s="67"/>
      <c r="F51" s="67"/>
      <c r="G51" s="67"/>
      <c r="H51" s="67"/>
      <c r="I51" s="61"/>
    </row>
    <row r="52" spans="1:11" ht="13.5" thickBot="1">
      <c r="A52" s="64"/>
      <c r="B52" s="65"/>
      <c r="C52" s="65"/>
      <c r="D52" s="69"/>
      <c r="E52" s="69"/>
      <c r="F52" s="69"/>
      <c r="G52" s="69"/>
      <c r="H52" s="69"/>
      <c r="I52" s="66"/>
      <c r="J52" s="45"/>
      <c r="K52" s="45"/>
    </row>
    <row r="53" ht="13.5" thickTop="1">
      <c r="J53" s="46"/>
    </row>
    <row r="54" spans="1:12" ht="12.75">
      <c r="A54" s="220" t="s">
        <v>293</v>
      </c>
      <c r="B54" s="220"/>
      <c r="C54" s="220"/>
      <c r="D54" s="220"/>
      <c r="E54" s="220"/>
      <c r="F54" s="220"/>
      <c r="G54" s="220"/>
      <c r="H54" s="220"/>
      <c r="I54" s="220"/>
      <c r="J54" s="220"/>
      <c r="K54" s="220"/>
      <c r="L54" s="220"/>
    </row>
    <row r="55" ht="12.75">
      <c r="A55" t="s">
        <v>298</v>
      </c>
    </row>
    <row r="58" spans="1:9" ht="13.5" thickBot="1">
      <c r="A58" s="218"/>
      <c r="B58" s="218"/>
      <c r="C58" s="218"/>
      <c r="H58" s="206"/>
      <c r="I58" s="206"/>
    </row>
    <row r="59" spans="1:9" ht="12.75">
      <c r="A59" s="219" t="s">
        <v>30</v>
      </c>
      <c r="B59" s="219"/>
      <c r="C59" s="219"/>
      <c r="H59" s="207" t="s">
        <v>166</v>
      </c>
      <c r="I59" s="207"/>
    </row>
    <row r="60" spans="1:9" ht="13.5" customHeight="1">
      <c r="A60" s="205" t="s">
        <v>32</v>
      </c>
      <c r="B60" s="205"/>
      <c r="C60" s="205"/>
      <c r="D60" s="53"/>
      <c r="E60" s="53"/>
      <c r="F60" s="53"/>
      <c r="G60" s="53"/>
      <c r="H60" s="208" t="s">
        <v>31</v>
      </c>
      <c r="I60" s="208"/>
    </row>
    <row r="61" spans="1:9" ht="7.5" customHeight="1">
      <c r="A61" s="116"/>
      <c r="B61" s="52"/>
      <c r="C61" s="52"/>
      <c r="D61" s="53"/>
      <c r="E61" s="53"/>
      <c r="F61" s="53"/>
      <c r="G61" s="53"/>
      <c r="H61" s="118"/>
      <c r="I61" s="52"/>
    </row>
    <row r="62" spans="2:9" ht="12.75">
      <c r="B62" s="51"/>
      <c r="C62" s="52"/>
      <c r="D62" s="53"/>
      <c r="E62" s="53"/>
      <c r="F62" s="53"/>
      <c r="G62" s="53"/>
      <c r="H62" s="58"/>
      <c r="I62" s="49"/>
    </row>
    <row r="63" spans="2:9" ht="12.75">
      <c r="B63" s="52"/>
      <c r="C63" s="52"/>
      <c r="D63" s="53"/>
      <c r="E63" s="53"/>
      <c r="F63" s="53"/>
      <c r="G63" s="53"/>
      <c r="H63" s="58"/>
      <c r="I63" s="58"/>
    </row>
    <row r="64" ht="12.75">
      <c r="B64" s="51"/>
    </row>
    <row r="65" spans="2:3" ht="12.75">
      <c r="B65" s="51"/>
      <c r="C65" s="45"/>
    </row>
    <row r="66" spans="2:3" ht="12.75">
      <c r="B66" s="56"/>
      <c r="C66" s="45"/>
    </row>
    <row r="67" spans="2:3" ht="12.75">
      <c r="B67" s="56"/>
      <c r="C67" s="45"/>
    </row>
    <row r="68" spans="2:9" ht="12.75">
      <c r="B68" s="56"/>
      <c r="C68" s="45"/>
      <c r="I68" t="s">
        <v>13</v>
      </c>
    </row>
    <row r="69" ht="12.75">
      <c r="B69" s="51"/>
    </row>
  </sheetData>
  <sheetProtection/>
  <mergeCells count="11">
    <mergeCell ref="A60:C60"/>
    <mergeCell ref="H58:I58"/>
    <mergeCell ref="H59:I59"/>
    <mergeCell ref="H60:I60"/>
    <mergeCell ref="A1:I1"/>
    <mergeCell ref="A2:I2"/>
    <mergeCell ref="A3:I3"/>
    <mergeCell ref="A58:C58"/>
    <mergeCell ref="A59:C59"/>
    <mergeCell ref="A4:I4"/>
    <mergeCell ref="A54:L54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landscape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:Q52"/>
  <sheetViews>
    <sheetView zoomScale="160" zoomScaleNormal="160" zoomScalePageLayoutView="0" workbookViewId="0" topLeftCell="C36">
      <selection activeCell="I41" sqref="I41"/>
    </sheetView>
  </sheetViews>
  <sheetFormatPr defaultColWidth="9.140625" defaultRowHeight="12.75"/>
  <cols>
    <col min="1" max="1" width="9.140625" style="0" customWidth="1"/>
    <col min="2" max="2" width="3.421875" style="0" customWidth="1"/>
    <col min="3" max="5" width="1.7109375" style="0" customWidth="1"/>
    <col min="6" max="6" width="14.7109375" style="0" customWidth="1"/>
    <col min="7" max="7" width="35.00390625" style="0" customWidth="1"/>
    <col min="8" max="11" width="16.140625" style="0" customWidth="1"/>
    <col min="12" max="12" width="14.140625" style="0" customWidth="1"/>
    <col min="13" max="13" width="2.00390625" style="0" customWidth="1"/>
    <col min="14" max="14" width="16.140625" style="0" customWidth="1"/>
    <col min="15" max="15" width="3.421875" style="0" customWidth="1"/>
    <col min="16" max="16" width="11.421875" style="0" bestFit="1" customWidth="1"/>
    <col min="17" max="17" width="14.8515625" style="0" bestFit="1" customWidth="1"/>
  </cols>
  <sheetData>
    <row r="1" spans="2:15" ht="19.5" customHeight="1"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3:15" ht="15">
      <c r="C2" s="238" t="s">
        <v>14</v>
      </c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</row>
    <row r="3" spans="3:14" ht="12.75">
      <c r="C3" s="241" t="s">
        <v>33</v>
      </c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</row>
    <row r="4" spans="3:14" ht="12.75">
      <c r="C4" s="242" t="s">
        <v>262</v>
      </c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</row>
    <row r="5" spans="3:14" ht="12.75">
      <c r="C5" s="242" t="s">
        <v>65</v>
      </c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</row>
    <row r="6" spans="3:14" ht="12.75">
      <c r="C6" s="180"/>
      <c r="D6" s="180"/>
      <c r="E6" s="180"/>
      <c r="F6" s="200" t="s">
        <v>300</v>
      </c>
      <c r="G6" s="180"/>
      <c r="H6" s="180"/>
      <c r="I6" s="180"/>
      <c r="J6" s="180"/>
      <c r="K6" s="180"/>
      <c r="L6" s="180"/>
      <c r="M6" s="180"/>
      <c r="N6" s="180"/>
    </row>
    <row r="7" spans="3:14" ht="12.75">
      <c r="C7" s="240" t="s">
        <v>301</v>
      </c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</row>
    <row r="8" spans="2:14" ht="19.5" customHeight="1">
      <c r="B8" s="90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</row>
    <row r="9" spans="2:15" ht="12" customHeight="1">
      <c r="B9" s="90"/>
      <c r="C9" s="236" t="s">
        <v>143</v>
      </c>
      <c r="D9" s="236"/>
      <c r="E9" s="236"/>
      <c r="F9" s="236"/>
      <c r="G9" s="236"/>
      <c r="H9" s="237" t="s">
        <v>26</v>
      </c>
      <c r="I9" s="237"/>
      <c r="J9" s="237"/>
      <c r="K9" s="237"/>
      <c r="L9" s="237"/>
      <c r="M9" s="237"/>
      <c r="N9" s="233" t="s">
        <v>16</v>
      </c>
      <c r="O9" s="90"/>
    </row>
    <row r="10" spans="2:15" ht="22.5" customHeight="1">
      <c r="B10" s="90"/>
      <c r="C10" s="236"/>
      <c r="D10" s="236"/>
      <c r="E10" s="236"/>
      <c r="F10" s="236"/>
      <c r="G10" s="236"/>
      <c r="H10" s="100" t="s">
        <v>144</v>
      </c>
      <c r="I10" s="110" t="s">
        <v>145</v>
      </c>
      <c r="J10" s="121" t="s">
        <v>36</v>
      </c>
      <c r="K10" s="110" t="s">
        <v>9</v>
      </c>
      <c r="L10" s="234" t="s">
        <v>37</v>
      </c>
      <c r="M10" s="234"/>
      <c r="N10" s="233"/>
      <c r="O10" s="90"/>
    </row>
    <row r="11" spans="2:15" ht="12" customHeight="1">
      <c r="B11" s="90"/>
      <c r="C11" s="236"/>
      <c r="D11" s="236"/>
      <c r="E11" s="236"/>
      <c r="F11" s="236"/>
      <c r="G11" s="236"/>
      <c r="H11" s="101" t="s">
        <v>146</v>
      </c>
      <c r="I11" s="111" t="s">
        <v>147</v>
      </c>
      <c r="J11" s="111" t="s">
        <v>148</v>
      </c>
      <c r="K11" s="111" t="s">
        <v>149</v>
      </c>
      <c r="L11" s="235" t="s">
        <v>150</v>
      </c>
      <c r="M11" s="235"/>
      <c r="N11" s="102" t="s">
        <v>151</v>
      </c>
      <c r="O11" s="90"/>
    </row>
    <row r="12" spans="2:15" ht="15.75" customHeight="1">
      <c r="B12" s="90"/>
      <c r="C12" s="91"/>
      <c r="D12" s="221" t="s">
        <v>152</v>
      </c>
      <c r="E12" s="221"/>
      <c r="F12" s="221"/>
      <c r="G12" s="221"/>
      <c r="H12" s="99">
        <v>0</v>
      </c>
      <c r="I12" s="99">
        <v>0</v>
      </c>
      <c r="J12" s="99">
        <v>0</v>
      </c>
      <c r="K12" s="99">
        <v>0</v>
      </c>
      <c r="L12" s="222">
        <v>0</v>
      </c>
      <c r="M12" s="222"/>
      <c r="N12" s="109">
        <v>0</v>
      </c>
      <c r="O12" s="90"/>
    </row>
    <row r="13" spans="2:15" ht="15.75" customHeight="1">
      <c r="B13" s="90"/>
      <c r="C13" s="91"/>
      <c r="D13" s="221" t="s">
        <v>153</v>
      </c>
      <c r="E13" s="221"/>
      <c r="F13" s="221"/>
      <c r="G13" s="221"/>
      <c r="H13" s="99">
        <v>0</v>
      </c>
      <c r="I13" s="99">
        <v>0</v>
      </c>
      <c r="J13" s="99">
        <v>0</v>
      </c>
      <c r="K13" s="99">
        <v>0</v>
      </c>
      <c r="L13" s="222">
        <v>0</v>
      </c>
      <c r="M13" s="222"/>
      <c r="N13" s="109">
        <v>0</v>
      </c>
      <c r="O13" s="90"/>
    </row>
    <row r="14" spans="2:15" ht="15.75" customHeight="1">
      <c r="B14" s="90"/>
      <c r="C14" s="91"/>
      <c r="D14" s="221" t="s">
        <v>154</v>
      </c>
      <c r="E14" s="221"/>
      <c r="F14" s="221"/>
      <c r="G14" s="221"/>
      <c r="H14" s="99">
        <v>0</v>
      </c>
      <c r="I14" s="99">
        <v>0</v>
      </c>
      <c r="J14" s="99">
        <v>0</v>
      </c>
      <c r="K14" s="99">
        <v>0</v>
      </c>
      <c r="L14" s="222">
        <v>0</v>
      </c>
      <c r="M14" s="222"/>
      <c r="N14" s="109">
        <v>0</v>
      </c>
      <c r="O14" s="90"/>
    </row>
    <row r="15" spans="2:15" ht="15.75" customHeight="1">
      <c r="B15" s="90"/>
      <c r="C15" s="91"/>
      <c r="D15" s="221" t="s">
        <v>155</v>
      </c>
      <c r="E15" s="221"/>
      <c r="F15" s="221"/>
      <c r="G15" s="221"/>
      <c r="H15" s="99">
        <v>0</v>
      </c>
      <c r="I15" s="99">
        <v>0</v>
      </c>
      <c r="J15" s="99">
        <v>0</v>
      </c>
      <c r="K15" s="99">
        <v>0</v>
      </c>
      <c r="L15" s="222">
        <v>0</v>
      </c>
      <c r="M15" s="222"/>
      <c r="N15" s="109">
        <v>0</v>
      </c>
      <c r="O15" s="90"/>
    </row>
    <row r="16" spans="2:15" ht="15.75" customHeight="1">
      <c r="B16" s="90"/>
      <c r="C16" s="91"/>
      <c r="D16" s="221" t="s">
        <v>156</v>
      </c>
      <c r="E16" s="221"/>
      <c r="F16" s="221"/>
      <c r="G16" s="221"/>
      <c r="H16" s="99">
        <v>0</v>
      </c>
      <c r="I16" s="99">
        <v>0</v>
      </c>
      <c r="J16" s="99">
        <v>0</v>
      </c>
      <c r="K16" s="99">
        <v>0</v>
      </c>
      <c r="L16" s="222">
        <v>0</v>
      </c>
      <c r="M16" s="222"/>
      <c r="N16" s="109">
        <v>0</v>
      </c>
      <c r="O16" s="90"/>
    </row>
    <row r="17" spans="2:15" ht="15.75" customHeight="1">
      <c r="B17" s="90"/>
      <c r="C17" s="91"/>
      <c r="D17" s="221" t="s">
        <v>157</v>
      </c>
      <c r="E17" s="221"/>
      <c r="F17" s="221"/>
      <c r="G17" s="221"/>
      <c r="H17" s="99">
        <v>0</v>
      </c>
      <c r="I17" s="99">
        <v>0</v>
      </c>
      <c r="J17" s="99">
        <v>0</v>
      </c>
      <c r="K17" s="99">
        <v>0</v>
      </c>
      <c r="L17" s="222">
        <v>0</v>
      </c>
      <c r="M17" s="222"/>
      <c r="N17" s="109">
        <v>0</v>
      </c>
      <c r="O17" s="90"/>
    </row>
    <row r="18" spans="2:16" ht="15.75" customHeight="1">
      <c r="B18" s="90"/>
      <c r="C18" s="91"/>
      <c r="D18" s="221" t="s">
        <v>170</v>
      </c>
      <c r="E18" s="221"/>
      <c r="F18" s="221"/>
      <c r="G18" s="221"/>
      <c r="H18" s="99">
        <v>379918974</v>
      </c>
      <c r="I18" s="99">
        <v>0</v>
      </c>
      <c r="J18" s="99">
        <v>379918974</v>
      </c>
      <c r="K18" s="99">
        <v>271647168.7899999</v>
      </c>
      <c r="L18" s="99">
        <v>271653295.58000004</v>
      </c>
      <c r="M18" s="119"/>
      <c r="N18" s="201">
        <f>+L18-H18</f>
        <v>-108265678.41999996</v>
      </c>
      <c r="O18" s="90"/>
      <c r="P18" s="77"/>
    </row>
    <row r="19" spans="2:15" ht="30.75" customHeight="1">
      <c r="B19" s="90"/>
      <c r="C19" s="91"/>
      <c r="D19" s="221" t="s">
        <v>171</v>
      </c>
      <c r="E19" s="221"/>
      <c r="F19" s="221"/>
      <c r="G19" s="221"/>
      <c r="H19" s="99">
        <v>0</v>
      </c>
      <c r="I19" s="99">
        <v>0</v>
      </c>
      <c r="J19" s="99">
        <v>0</v>
      </c>
      <c r="K19" s="99"/>
      <c r="L19" s="99"/>
      <c r="M19" s="119"/>
      <c r="N19" s="109">
        <v>0</v>
      </c>
      <c r="O19" s="90"/>
    </row>
    <row r="20" spans="2:16" ht="27" customHeight="1">
      <c r="B20" s="90"/>
      <c r="C20" s="91"/>
      <c r="D20" s="221" t="s">
        <v>172</v>
      </c>
      <c r="E20" s="221"/>
      <c r="F20" s="221"/>
      <c r="G20" s="221"/>
      <c r="H20" s="99">
        <v>1236147713</v>
      </c>
      <c r="I20" s="99">
        <f>+J20-H20</f>
        <v>80020807.75</v>
      </c>
      <c r="J20" s="99">
        <f>1317848882.75-1590867-89494-1</f>
        <v>1316168520.75</v>
      </c>
      <c r="K20" s="99">
        <f>1314327856.18-6514259</f>
        <v>1307813597.18</v>
      </c>
      <c r="L20" s="99">
        <f>1314327856.18-6514259</f>
        <v>1307813597.18</v>
      </c>
      <c r="M20" s="119"/>
      <c r="N20" s="201">
        <f>+L20-H20</f>
        <v>71665884.18000007</v>
      </c>
      <c r="O20" s="90"/>
      <c r="P20" s="77"/>
    </row>
    <row r="21" spans="2:15" ht="15.75" customHeight="1">
      <c r="B21" s="90"/>
      <c r="C21" s="91"/>
      <c r="D21" s="221" t="s">
        <v>158</v>
      </c>
      <c r="E21" s="221"/>
      <c r="F21" s="221"/>
      <c r="G21" s="221"/>
      <c r="H21" s="99">
        <v>0</v>
      </c>
      <c r="I21" s="99">
        <v>0</v>
      </c>
      <c r="J21" s="99">
        <v>0</v>
      </c>
      <c r="K21" s="99">
        <v>0</v>
      </c>
      <c r="L21" s="222">
        <v>0</v>
      </c>
      <c r="M21" s="222"/>
      <c r="N21" s="109">
        <v>0</v>
      </c>
      <c r="O21" s="90"/>
    </row>
    <row r="22" spans="2:17" ht="15.75" customHeight="1">
      <c r="B22" s="90"/>
      <c r="C22" s="228" t="s">
        <v>159</v>
      </c>
      <c r="D22" s="228"/>
      <c r="E22" s="228"/>
      <c r="F22" s="228"/>
      <c r="G22" s="228"/>
      <c r="H22" s="103">
        <f aca="true" t="shared" si="0" ref="H22:M22">+H18+H20</f>
        <v>1616066687</v>
      </c>
      <c r="I22" s="103">
        <f t="shared" si="0"/>
        <v>80020807.75</v>
      </c>
      <c r="J22" s="103">
        <f t="shared" si="0"/>
        <v>1696087494.75</v>
      </c>
      <c r="K22" s="103">
        <f t="shared" si="0"/>
        <v>1579460765.97</v>
      </c>
      <c r="L22" s="103">
        <f t="shared" si="0"/>
        <v>1579466892.7600002</v>
      </c>
      <c r="M22" s="103">
        <f t="shared" si="0"/>
        <v>0</v>
      </c>
      <c r="N22" s="104"/>
      <c r="O22" s="90"/>
      <c r="Q22" s="77"/>
    </row>
    <row r="23" spans="2:17" ht="15.75" customHeight="1">
      <c r="B23" s="90"/>
      <c r="C23" s="229" t="s">
        <v>28</v>
      </c>
      <c r="D23" s="229"/>
      <c r="E23" s="229"/>
      <c r="F23" s="229"/>
      <c r="G23" s="229"/>
      <c r="H23" s="229"/>
      <c r="I23" s="229"/>
      <c r="J23" s="229"/>
      <c r="K23" s="230" t="s">
        <v>160</v>
      </c>
      <c r="L23" s="230"/>
      <c r="M23" s="230"/>
      <c r="N23" s="105">
        <f>+N18+N20</f>
        <v>-36599794.23999989</v>
      </c>
      <c r="O23" s="90"/>
      <c r="Q23" s="45"/>
    </row>
    <row r="24" spans="2:15" ht="12" customHeight="1"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</row>
    <row r="25" spans="2:15" ht="12" customHeight="1">
      <c r="B25" s="90"/>
      <c r="C25" s="236" t="s">
        <v>161</v>
      </c>
      <c r="D25" s="236"/>
      <c r="E25" s="236"/>
      <c r="F25" s="236"/>
      <c r="G25" s="236"/>
      <c r="H25" s="237" t="s">
        <v>26</v>
      </c>
      <c r="I25" s="237"/>
      <c r="J25" s="237"/>
      <c r="K25" s="237"/>
      <c r="L25" s="237"/>
      <c r="M25" s="237"/>
      <c r="N25" s="233" t="s">
        <v>16</v>
      </c>
      <c r="O25" s="90"/>
    </row>
    <row r="26" spans="2:15" ht="22.5" customHeight="1">
      <c r="B26" s="90"/>
      <c r="C26" s="236"/>
      <c r="D26" s="236"/>
      <c r="E26" s="236"/>
      <c r="F26" s="236"/>
      <c r="G26" s="236"/>
      <c r="H26" s="100" t="s">
        <v>144</v>
      </c>
      <c r="I26" s="110" t="s">
        <v>145</v>
      </c>
      <c r="J26" s="128" t="s">
        <v>36</v>
      </c>
      <c r="K26" s="110" t="s">
        <v>9</v>
      </c>
      <c r="L26" s="234" t="s">
        <v>37</v>
      </c>
      <c r="M26" s="234"/>
      <c r="N26" s="233"/>
      <c r="O26" s="90"/>
    </row>
    <row r="27" spans="2:15" ht="12" customHeight="1">
      <c r="B27" s="90"/>
      <c r="C27" s="236"/>
      <c r="D27" s="236"/>
      <c r="E27" s="236"/>
      <c r="F27" s="236"/>
      <c r="G27" s="236"/>
      <c r="H27" s="101" t="s">
        <v>146</v>
      </c>
      <c r="I27" s="111" t="s">
        <v>147</v>
      </c>
      <c r="J27" s="111" t="s">
        <v>148</v>
      </c>
      <c r="K27" s="111" t="s">
        <v>149</v>
      </c>
      <c r="L27" s="235" t="s">
        <v>150</v>
      </c>
      <c r="M27" s="235"/>
      <c r="N27" s="102" t="s">
        <v>151</v>
      </c>
      <c r="O27" s="90"/>
    </row>
    <row r="28" spans="2:15" ht="15.75" customHeight="1">
      <c r="B28" s="90"/>
      <c r="C28" s="91"/>
      <c r="D28" s="225" t="s">
        <v>173</v>
      </c>
      <c r="E28" s="225"/>
      <c r="F28" s="225"/>
      <c r="G28" s="225"/>
      <c r="H28" s="106">
        <v>0</v>
      </c>
      <c r="I28" s="106">
        <v>0</v>
      </c>
      <c r="J28" s="106">
        <v>0</v>
      </c>
      <c r="K28" s="106">
        <v>0</v>
      </c>
      <c r="L28" s="226">
        <v>0</v>
      </c>
      <c r="M28" s="226"/>
      <c r="N28" s="112">
        <v>0</v>
      </c>
      <c r="O28" s="90"/>
    </row>
    <row r="29" spans="2:15" ht="15.75" customHeight="1">
      <c r="B29" s="90"/>
      <c r="C29" s="91"/>
      <c r="D29" s="90"/>
      <c r="E29" s="221" t="s">
        <v>152</v>
      </c>
      <c r="F29" s="221"/>
      <c r="G29" s="221"/>
      <c r="H29" s="99">
        <v>0</v>
      </c>
      <c r="I29" s="99">
        <v>0</v>
      </c>
      <c r="J29" s="99">
        <v>0</v>
      </c>
      <c r="K29" s="99">
        <v>0</v>
      </c>
      <c r="L29" s="222">
        <v>0</v>
      </c>
      <c r="M29" s="222"/>
      <c r="N29" s="109">
        <v>0</v>
      </c>
      <c r="O29" s="90"/>
    </row>
    <row r="30" spans="2:15" ht="15.75" customHeight="1">
      <c r="B30" s="90"/>
      <c r="C30" s="91"/>
      <c r="D30" s="90"/>
      <c r="E30" s="221" t="s">
        <v>153</v>
      </c>
      <c r="F30" s="221"/>
      <c r="G30" s="221"/>
      <c r="H30" s="99">
        <v>0</v>
      </c>
      <c r="I30" s="99">
        <v>0</v>
      </c>
      <c r="J30" s="99">
        <v>0</v>
      </c>
      <c r="K30" s="99">
        <v>0</v>
      </c>
      <c r="L30" s="222">
        <v>0</v>
      </c>
      <c r="M30" s="222"/>
      <c r="N30" s="127">
        <v>0</v>
      </c>
      <c r="O30" s="90"/>
    </row>
    <row r="31" spans="2:15" ht="15.75" customHeight="1">
      <c r="B31" s="90"/>
      <c r="C31" s="91"/>
      <c r="D31" s="90"/>
      <c r="E31" s="221" t="s">
        <v>154</v>
      </c>
      <c r="F31" s="221"/>
      <c r="G31" s="221"/>
      <c r="H31" s="99">
        <v>0</v>
      </c>
      <c r="I31" s="99">
        <v>0</v>
      </c>
      <c r="J31" s="99">
        <v>0</v>
      </c>
      <c r="K31" s="99">
        <v>0</v>
      </c>
      <c r="L31" s="222">
        <v>0</v>
      </c>
      <c r="M31" s="222"/>
      <c r="N31" s="109">
        <v>0</v>
      </c>
      <c r="O31" s="90"/>
    </row>
    <row r="32" spans="2:15" ht="15.75" customHeight="1">
      <c r="B32" s="90"/>
      <c r="C32" s="91"/>
      <c r="D32" s="90"/>
      <c r="E32" s="221" t="s">
        <v>155</v>
      </c>
      <c r="F32" s="221"/>
      <c r="G32" s="221"/>
      <c r="H32" s="99">
        <v>0</v>
      </c>
      <c r="I32" s="99">
        <v>0</v>
      </c>
      <c r="J32" s="99">
        <v>0</v>
      </c>
      <c r="K32" s="99">
        <v>0</v>
      </c>
      <c r="L32" s="222">
        <v>0</v>
      </c>
      <c r="M32" s="222"/>
      <c r="N32" s="109">
        <v>0</v>
      </c>
      <c r="O32" s="90"/>
    </row>
    <row r="33" spans="2:15" ht="15.75" customHeight="1">
      <c r="B33" s="90"/>
      <c r="C33" s="91"/>
      <c r="D33" s="90"/>
      <c r="E33" s="221" t="s">
        <v>156</v>
      </c>
      <c r="F33" s="221"/>
      <c r="G33" s="221"/>
      <c r="H33" s="99">
        <v>0</v>
      </c>
      <c r="I33" s="99">
        <v>0</v>
      </c>
      <c r="J33" s="99">
        <v>0</v>
      </c>
      <c r="K33" s="99">
        <v>0</v>
      </c>
      <c r="L33" s="222">
        <v>0</v>
      </c>
      <c r="M33" s="222"/>
      <c r="N33" s="109">
        <v>0</v>
      </c>
      <c r="O33" s="90"/>
    </row>
    <row r="34" spans="2:15" ht="15.75" customHeight="1">
      <c r="B34" s="90"/>
      <c r="C34" s="91"/>
      <c r="D34" s="90"/>
      <c r="E34" s="221" t="s">
        <v>157</v>
      </c>
      <c r="F34" s="221"/>
      <c r="G34" s="221"/>
      <c r="H34" s="99">
        <v>0</v>
      </c>
      <c r="I34" s="99">
        <v>0</v>
      </c>
      <c r="J34" s="99">
        <v>0</v>
      </c>
      <c r="K34" s="99">
        <v>0</v>
      </c>
      <c r="L34" s="222">
        <v>0</v>
      </c>
      <c r="M34" s="222"/>
      <c r="N34" s="109">
        <v>0</v>
      </c>
      <c r="O34" s="90"/>
    </row>
    <row r="35" spans="2:15" ht="23.25" customHeight="1">
      <c r="B35" s="90"/>
      <c r="C35" s="91"/>
      <c r="D35" s="90"/>
      <c r="E35" s="221" t="s">
        <v>171</v>
      </c>
      <c r="F35" s="221"/>
      <c r="G35" s="221"/>
      <c r="H35" s="99">
        <v>0</v>
      </c>
      <c r="I35" s="99">
        <v>0</v>
      </c>
      <c r="J35" s="99">
        <v>0</v>
      </c>
      <c r="K35" s="99">
        <v>0</v>
      </c>
      <c r="L35" s="222">
        <v>0</v>
      </c>
      <c r="M35" s="222"/>
      <c r="N35" s="109">
        <v>0</v>
      </c>
      <c r="O35" s="90"/>
    </row>
    <row r="36" spans="2:15" ht="23.25" customHeight="1">
      <c r="B36" s="90"/>
      <c r="C36" s="91"/>
      <c r="D36" s="90"/>
      <c r="E36" s="221" t="s">
        <v>172</v>
      </c>
      <c r="F36" s="221"/>
      <c r="G36" s="221"/>
      <c r="H36" s="99">
        <v>0</v>
      </c>
      <c r="I36" s="99">
        <v>0</v>
      </c>
      <c r="J36" s="99">
        <v>0</v>
      </c>
      <c r="K36" s="99">
        <v>0</v>
      </c>
      <c r="L36" s="222">
        <v>0</v>
      </c>
      <c r="M36" s="222"/>
      <c r="N36" s="127">
        <v>0</v>
      </c>
      <c r="O36" s="90"/>
    </row>
    <row r="37" spans="2:17" ht="36.75" customHeight="1">
      <c r="B37" s="90"/>
      <c r="C37" s="91"/>
      <c r="D37" s="225" t="s">
        <v>174</v>
      </c>
      <c r="E37" s="225"/>
      <c r="F37" s="225"/>
      <c r="G37" s="225"/>
      <c r="H37" s="106">
        <f>+H40+H41</f>
        <v>1616066687</v>
      </c>
      <c r="I37" s="106">
        <f>+I40+I41</f>
        <v>80020807.75</v>
      </c>
      <c r="J37" s="106">
        <f>+J40+J41</f>
        <v>1696087494.75</v>
      </c>
      <c r="K37" s="106">
        <f>+K40+K41</f>
        <v>1579460765.97</v>
      </c>
      <c r="L37" s="106">
        <f>+L40+L41</f>
        <v>1579466892.7600002</v>
      </c>
      <c r="M37" s="120"/>
      <c r="N37" s="129">
        <f>+N40+N41</f>
        <v>-36599794.23999989</v>
      </c>
      <c r="O37" s="90"/>
      <c r="Q37" s="45"/>
    </row>
    <row r="38" spans="2:17" ht="15.75" customHeight="1">
      <c r="B38" s="90"/>
      <c r="C38" s="91"/>
      <c r="D38" s="90"/>
      <c r="E38" s="221" t="s">
        <v>153</v>
      </c>
      <c r="F38" s="221"/>
      <c r="G38" s="221"/>
      <c r="H38" s="99">
        <v>0</v>
      </c>
      <c r="I38" s="99">
        <v>0</v>
      </c>
      <c r="J38" s="99">
        <v>0</v>
      </c>
      <c r="K38" s="99">
        <v>0</v>
      </c>
      <c r="L38" s="222">
        <v>0</v>
      </c>
      <c r="M38" s="222"/>
      <c r="N38" s="109">
        <v>0</v>
      </c>
      <c r="O38" s="90"/>
      <c r="Q38" s="46"/>
    </row>
    <row r="39" spans="2:17" ht="15.75" customHeight="1">
      <c r="B39" s="90"/>
      <c r="C39" s="91"/>
      <c r="D39" s="90"/>
      <c r="E39" s="221" t="s">
        <v>156</v>
      </c>
      <c r="F39" s="221"/>
      <c r="G39" s="221"/>
      <c r="H39" s="99">
        <v>0</v>
      </c>
      <c r="I39" s="99">
        <v>0</v>
      </c>
      <c r="J39" s="99">
        <v>0</v>
      </c>
      <c r="K39" s="99">
        <v>0</v>
      </c>
      <c r="L39" s="222">
        <v>0</v>
      </c>
      <c r="M39" s="222"/>
      <c r="N39" s="127">
        <v>0</v>
      </c>
      <c r="O39" s="90"/>
      <c r="Q39" s="46"/>
    </row>
    <row r="40" spans="2:17" ht="22.5" customHeight="1">
      <c r="B40" s="90"/>
      <c r="C40" s="91"/>
      <c r="D40" s="90"/>
      <c r="E40" s="221" t="s">
        <v>170</v>
      </c>
      <c r="F40" s="221"/>
      <c r="G40" s="221"/>
      <c r="H40" s="99">
        <v>379918974</v>
      </c>
      <c r="I40" s="99">
        <v>0</v>
      </c>
      <c r="J40" s="99">
        <v>379918974</v>
      </c>
      <c r="K40" s="99">
        <v>271647168.7899999</v>
      </c>
      <c r="L40" s="99">
        <v>271653295.58000004</v>
      </c>
      <c r="M40" s="119"/>
      <c r="N40" s="201">
        <f>+L40-H40</f>
        <v>-108265678.41999996</v>
      </c>
      <c r="O40" s="90"/>
      <c r="P40" s="77"/>
      <c r="Q40" s="45"/>
    </row>
    <row r="41" spans="2:17" ht="24" customHeight="1">
      <c r="B41" s="90"/>
      <c r="C41" s="91"/>
      <c r="D41" s="90"/>
      <c r="E41" s="221" t="s">
        <v>172</v>
      </c>
      <c r="F41" s="221"/>
      <c r="G41" s="221"/>
      <c r="H41" s="99">
        <v>1236147713</v>
      </c>
      <c r="I41" s="99">
        <f>+J41-H41</f>
        <v>80020807.75</v>
      </c>
      <c r="J41" s="99">
        <f>1317848882.75-1590867-89494-1</f>
        <v>1316168520.75</v>
      </c>
      <c r="K41" s="99">
        <f>1314327856.18-6514259</f>
        <v>1307813597.18</v>
      </c>
      <c r="L41" s="99">
        <f>1314327856.18-6514259</f>
        <v>1307813597.18</v>
      </c>
      <c r="M41" s="119"/>
      <c r="N41" s="201">
        <f>+L41-H41</f>
        <v>71665884.18000007</v>
      </c>
      <c r="O41" s="90"/>
      <c r="P41" s="77"/>
      <c r="Q41" s="77"/>
    </row>
    <row r="42" spans="2:15" ht="15.75" customHeight="1">
      <c r="B42" s="90"/>
      <c r="C42" s="91"/>
      <c r="D42" s="225" t="s">
        <v>162</v>
      </c>
      <c r="E42" s="225"/>
      <c r="F42" s="225"/>
      <c r="G42" s="225"/>
      <c r="H42" s="106">
        <v>0</v>
      </c>
      <c r="I42" s="106">
        <v>0</v>
      </c>
      <c r="J42" s="106">
        <v>0</v>
      </c>
      <c r="K42" s="106">
        <v>0</v>
      </c>
      <c r="L42" s="226">
        <v>0</v>
      </c>
      <c r="M42" s="226"/>
      <c r="N42" s="112">
        <v>0</v>
      </c>
      <c r="O42" s="90"/>
    </row>
    <row r="43" spans="2:15" ht="15.75" customHeight="1">
      <c r="B43" s="90"/>
      <c r="C43" s="91"/>
      <c r="D43" s="90"/>
      <c r="E43" s="221" t="s">
        <v>158</v>
      </c>
      <c r="F43" s="221"/>
      <c r="G43" s="221"/>
      <c r="H43" s="99">
        <v>0</v>
      </c>
      <c r="I43" s="99">
        <v>0</v>
      </c>
      <c r="J43" s="99">
        <v>0</v>
      </c>
      <c r="K43" s="99">
        <v>0</v>
      </c>
      <c r="L43" s="222">
        <v>0</v>
      </c>
      <c r="M43" s="222"/>
      <c r="N43" s="109">
        <v>0</v>
      </c>
      <c r="O43" s="90"/>
    </row>
    <row r="44" spans="2:17" ht="15.75" customHeight="1">
      <c r="B44" s="90"/>
      <c r="C44" s="228" t="s">
        <v>159</v>
      </c>
      <c r="D44" s="228"/>
      <c r="E44" s="228"/>
      <c r="F44" s="228"/>
      <c r="G44" s="228"/>
      <c r="H44" s="103">
        <f>+H40+H41</f>
        <v>1616066687</v>
      </c>
      <c r="I44" s="103">
        <f>+I40+I41</f>
        <v>80020807.75</v>
      </c>
      <c r="J44" s="103">
        <f>+J40+J41</f>
        <v>1696087494.75</v>
      </c>
      <c r="K44" s="103">
        <f>+K40+K41</f>
        <v>1579460765.97</v>
      </c>
      <c r="L44" s="223">
        <f>+L40+L41</f>
        <v>1579466892.7600002</v>
      </c>
      <c r="M44" s="224"/>
      <c r="N44" s="231">
        <f>+N40+N41</f>
        <v>-36599794.23999989</v>
      </c>
      <c r="O44" s="90"/>
      <c r="Q44" s="77"/>
    </row>
    <row r="45" spans="2:15" ht="15.75" customHeight="1">
      <c r="B45" s="90"/>
      <c r="C45" s="229" t="s">
        <v>28</v>
      </c>
      <c r="D45" s="229"/>
      <c r="E45" s="229"/>
      <c r="F45" s="229"/>
      <c r="G45" s="229"/>
      <c r="H45" s="229"/>
      <c r="I45" s="229"/>
      <c r="J45" s="229"/>
      <c r="K45" s="230" t="s">
        <v>160</v>
      </c>
      <c r="L45" s="230"/>
      <c r="M45" s="230"/>
      <c r="N45" s="232"/>
      <c r="O45" s="90"/>
    </row>
    <row r="46" spans="2:15" ht="11.25" customHeight="1">
      <c r="B46" s="90"/>
      <c r="C46" s="227" t="s">
        <v>165</v>
      </c>
      <c r="D46" s="227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90"/>
    </row>
    <row r="47" spans="2:15" ht="11.25" customHeight="1">
      <c r="B47" s="179"/>
      <c r="C47" s="227" t="s">
        <v>293</v>
      </c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179"/>
    </row>
    <row r="48" spans="2:15" ht="11.25" customHeight="1">
      <c r="B48" s="179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9"/>
    </row>
    <row r="49" spans="7:11" ht="42.75" customHeight="1">
      <c r="G49" s="95" t="s">
        <v>139</v>
      </c>
      <c r="K49" s="95" t="s">
        <v>139</v>
      </c>
    </row>
    <row r="50" spans="7:11" ht="12.75">
      <c r="G50" s="96" t="s">
        <v>140</v>
      </c>
      <c r="K50" s="96" t="s">
        <v>167</v>
      </c>
    </row>
    <row r="51" spans="7:12" ht="12.75">
      <c r="G51" s="96" t="s">
        <v>32</v>
      </c>
      <c r="K51" s="96" t="s">
        <v>141</v>
      </c>
      <c r="L51" s="9"/>
    </row>
    <row r="52" spans="6:11" ht="12.75">
      <c r="F52" s="1"/>
      <c r="G52" s="15"/>
      <c r="H52" s="9"/>
      <c r="I52" s="9"/>
      <c r="J52" s="9"/>
      <c r="K52" s="96" t="s">
        <v>142</v>
      </c>
    </row>
  </sheetData>
  <sheetProtection/>
  <mergeCells count="72">
    <mergeCell ref="C47:N47"/>
    <mergeCell ref="C7:N7"/>
    <mergeCell ref="C3:N3"/>
    <mergeCell ref="C4:N4"/>
    <mergeCell ref="C5:N5"/>
    <mergeCell ref="D17:G17"/>
    <mergeCell ref="L17:M17"/>
    <mergeCell ref="D14:G14"/>
    <mergeCell ref="L14:M14"/>
    <mergeCell ref="D15:G15"/>
    <mergeCell ref="L15:M15"/>
    <mergeCell ref="D16:G16"/>
    <mergeCell ref="L16:M16"/>
    <mergeCell ref="D19:G19"/>
    <mergeCell ref="D20:G20"/>
    <mergeCell ref="D21:G21"/>
    <mergeCell ref="C2:O2"/>
    <mergeCell ref="D13:G13"/>
    <mergeCell ref="L13:M13"/>
    <mergeCell ref="C9:G11"/>
    <mergeCell ref="H9:M9"/>
    <mergeCell ref="N9:N10"/>
    <mergeCell ref="L10:M10"/>
    <mergeCell ref="L11:M11"/>
    <mergeCell ref="D12:G12"/>
    <mergeCell ref="L12:M12"/>
    <mergeCell ref="C8:N8"/>
    <mergeCell ref="L21:M21"/>
    <mergeCell ref="D18:G18"/>
    <mergeCell ref="E29:G29"/>
    <mergeCell ref="L29:M29"/>
    <mergeCell ref="C22:G22"/>
    <mergeCell ref="C23:J23"/>
    <mergeCell ref="K23:M23"/>
    <mergeCell ref="C25:G27"/>
    <mergeCell ref="H25:M25"/>
    <mergeCell ref="N25:N26"/>
    <mergeCell ref="L26:M26"/>
    <mergeCell ref="L27:M27"/>
    <mergeCell ref="D28:G28"/>
    <mergeCell ref="L28:M28"/>
    <mergeCell ref="E34:G34"/>
    <mergeCell ref="L34:M34"/>
    <mergeCell ref="E31:G31"/>
    <mergeCell ref="L31:M31"/>
    <mergeCell ref="E32:G32"/>
    <mergeCell ref="L32:M32"/>
    <mergeCell ref="E33:G33"/>
    <mergeCell ref="L33:M33"/>
    <mergeCell ref="C46:N46"/>
    <mergeCell ref="E43:G43"/>
    <mergeCell ref="L43:M43"/>
    <mergeCell ref="C44:G44"/>
    <mergeCell ref="C45:J45"/>
    <mergeCell ref="K45:M45"/>
    <mergeCell ref="N44:N45"/>
    <mergeCell ref="E30:G30"/>
    <mergeCell ref="L30:M30"/>
    <mergeCell ref="E39:G39"/>
    <mergeCell ref="L39:M39"/>
    <mergeCell ref="L44:M44"/>
    <mergeCell ref="E40:G40"/>
    <mergeCell ref="E41:G41"/>
    <mergeCell ref="D42:G42"/>
    <mergeCell ref="L42:M42"/>
    <mergeCell ref="E36:G36"/>
    <mergeCell ref="L36:M36"/>
    <mergeCell ref="D37:G37"/>
    <mergeCell ref="E38:G38"/>
    <mergeCell ref="L38:M38"/>
    <mergeCell ref="E35:G35"/>
    <mergeCell ref="L35:M35"/>
  </mergeCells>
  <printOptions horizontalCentered="1"/>
  <pageMargins left="0.7086614173228347" right="0.7086614173228347" top="0.31496062992125984" bottom="0.31496062992125984" header="0.31496062992125984" footer="0.31496062992125984"/>
  <pageSetup horizontalDpi="600" verticalDpi="600" orientation="landscape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3:P101"/>
  <sheetViews>
    <sheetView view="pageBreakPreview" zoomScale="160" zoomScaleSheetLayoutView="160" zoomScalePageLayoutView="0" workbookViewId="0" topLeftCell="A5">
      <pane xSplit="2" ySplit="10" topLeftCell="C15" activePane="bottomRight" state="frozen"/>
      <selection pane="topLeft" activeCell="A5" sqref="A5"/>
      <selection pane="topRight" activeCell="C5" sqref="C5"/>
      <selection pane="bottomLeft" activeCell="A15" sqref="A15"/>
      <selection pane="bottomRight" activeCell="E15" sqref="E15:F15"/>
    </sheetView>
  </sheetViews>
  <sheetFormatPr defaultColWidth="9.140625" defaultRowHeight="12.75"/>
  <cols>
    <col min="1" max="1" width="9.140625" style="0" hidden="1" customWidth="1"/>
    <col min="2" max="2" width="6.00390625" style="0" hidden="1" customWidth="1"/>
    <col min="3" max="3" width="1.7109375" style="0" customWidth="1"/>
    <col min="4" max="5" width="5.28125" style="0" bestFit="1" customWidth="1"/>
    <col min="6" max="6" width="45.421875" style="0" customWidth="1"/>
    <col min="7" max="7" width="17.57421875" style="0" bestFit="1" customWidth="1"/>
    <col min="8" max="8" width="18.7109375" style="0" customWidth="1"/>
    <col min="9" max="9" width="17.57421875" style="0" bestFit="1" customWidth="1"/>
    <col min="10" max="12" width="16.00390625" style="0" customWidth="1"/>
    <col min="13" max="13" width="4.140625" style="0" customWidth="1"/>
    <col min="14" max="14" width="12.8515625" style="0" bestFit="1" customWidth="1"/>
    <col min="15" max="15" width="14.8515625" style="0" bestFit="1" customWidth="1"/>
    <col min="16" max="16" width="12.8515625" style="0" bestFit="1" customWidth="1"/>
  </cols>
  <sheetData>
    <row r="3" spans="3:12" ht="15">
      <c r="C3" s="238" t="s">
        <v>14</v>
      </c>
      <c r="D3" s="238"/>
      <c r="E3" s="238"/>
      <c r="F3" s="238"/>
      <c r="G3" s="238"/>
      <c r="H3" s="238"/>
      <c r="I3" s="238"/>
      <c r="J3" s="238"/>
      <c r="K3" s="238"/>
      <c r="L3" s="238"/>
    </row>
    <row r="4" spans="3:12" ht="12.75">
      <c r="C4" s="241" t="s">
        <v>33</v>
      </c>
      <c r="D4" s="241"/>
      <c r="E4" s="241"/>
      <c r="F4" s="241"/>
      <c r="G4" s="241"/>
      <c r="H4" s="241"/>
      <c r="I4" s="241"/>
      <c r="J4" s="241"/>
      <c r="K4" s="241"/>
      <c r="L4" s="241"/>
    </row>
    <row r="5" spans="3:12" ht="12.75">
      <c r="C5" s="242" t="s">
        <v>220</v>
      </c>
      <c r="D5" s="242"/>
      <c r="E5" s="242"/>
      <c r="F5" s="242"/>
      <c r="G5" s="242"/>
      <c r="H5" s="242"/>
      <c r="I5" s="242"/>
      <c r="J5" s="242"/>
      <c r="K5" s="242"/>
      <c r="L5" s="242"/>
    </row>
    <row r="6" spans="3:12" ht="12.75">
      <c r="C6" s="242" t="s">
        <v>221</v>
      </c>
      <c r="D6" s="242"/>
      <c r="E6" s="242"/>
      <c r="F6" s="242"/>
      <c r="G6" s="242"/>
      <c r="H6" s="242"/>
      <c r="I6" s="242"/>
      <c r="J6" s="242"/>
      <c r="K6" s="242"/>
      <c r="L6" s="242"/>
    </row>
    <row r="7" spans="3:12" ht="12.75">
      <c r="C7" s="242" t="s">
        <v>65</v>
      </c>
      <c r="D7" s="242"/>
      <c r="E7" s="242"/>
      <c r="F7" s="242"/>
      <c r="G7" s="242"/>
      <c r="H7" s="242"/>
      <c r="I7" s="242"/>
      <c r="J7" s="242"/>
      <c r="K7" s="242"/>
      <c r="L7" s="242"/>
    </row>
    <row r="8" spans="3:10" ht="12.75">
      <c r="C8" s="13"/>
      <c r="D8" s="13"/>
      <c r="E8" s="13"/>
      <c r="F8" s="13" t="s">
        <v>300</v>
      </c>
      <c r="G8" s="13"/>
      <c r="H8" s="13"/>
      <c r="I8" s="13"/>
      <c r="J8" s="13"/>
    </row>
    <row r="9" spans="3:12" ht="12.75">
      <c r="C9" s="240" t="s">
        <v>302</v>
      </c>
      <c r="D9" s="240"/>
      <c r="E9" s="240"/>
      <c r="F9" s="240"/>
      <c r="G9" s="240"/>
      <c r="H9" s="240"/>
      <c r="I9" s="240"/>
      <c r="J9" s="240"/>
      <c r="K9" s="240"/>
      <c r="L9" s="240"/>
    </row>
    <row r="10" spans="3:10" ht="12.75">
      <c r="C10" s="13"/>
      <c r="D10" s="13"/>
      <c r="E10" s="13"/>
      <c r="F10" s="13"/>
      <c r="G10" s="13"/>
      <c r="H10" s="13"/>
      <c r="I10" s="13"/>
      <c r="J10" s="13"/>
    </row>
    <row r="11" spans="3:13" ht="19.5" customHeight="1"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</row>
    <row r="12" spans="3:13" ht="19.5" customHeight="1">
      <c r="C12" s="249" t="s">
        <v>64</v>
      </c>
      <c r="D12" s="250"/>
      <c r="E12" s="250"/>
      <c r="F12" s="251"/>
      <c r="G12" s="244" t="s">
        <v>176</v>
      </c>
      <c r="H12" s="245"/>
      <c r="I12" s="245"/>
      <c r="J12" s="245"/>
      <c r="K12" s="246"/>
      <c r="L12" s="247" t="s">
        <v>177</v>
      </c>
      <c r="M12" s="90"/>
    </row>
    <row r="13" spans="3:13" ht="22.5" customHeight="1">
      <c r="C13" s="252"/>
      <c r="D13" s="253"/>
      <c r="E13" s="253"/>
      <c r="F13" s="254"/>
      <c r="G13" s="125" t="s">
        <v>45</v>
      </c>
      <c r="H13" s="124" t="s">
        <v>175</v>
      </c>
      <c r="I13" s="124" t="s">
        <v>36</v>
      </c>
      <c r="J13" s="140" t="s">
        <v>9</v>
      </c>
      <c r="K13" s="132" t="s">
        <v>8</v>
      </c>
      <c r="L13" s="248"/>
      <c r="M13" s="90"/>
    </row>
    <row r="14" spans="3:13" ht="15" customHeight="1">
      <c r="C14" s="255"/>
      <c r="D14" s="256"/>
      <c r="E14" s="256"/>
      <c r="F14" s="256"/>
      <c r="G14" s="134">
        <v>1</v>
      </c>
      <c r="H14" s="134">
        <v>2</v>
      </c>
      <c r="I14" s="132" t="s">
        <v>178</v>
      </c>
      <c r="J14" s="140">
        <v>4</v>
      </c>
      <c r="K14" s="132">
        <v>5</v>
      </c>
      <c r="L14" s="124" t="s">
        <v>179</v>
      </c>
      <c r="M14" s="90"/>
    </row>
    <row r="15" spans="1:15" ht="16.5" customHeight="1">
      <c r="A15">
        <v>1000</v>
      </c>
      <c r="C15" s="91"/>
      <c r="D15" s="92"/>
      <c r="E15" s="221" t="s">
        <v>74</v>
      </c>
      <c r="F15" s="221"/>
      <c r="G15" s="135">
        <f>SUM(G16:G22)</f>
        <v>861597341</v>
      </c>
      <c r="H15" s="135">
        <f>SUM(H16:H22)</f>
        <v>13606999.949999899</v>
      </c>
      <c r="I15" s="135">
        <f>SUM(I16:I22)</f>
        <v>875204340.9499998</v>
      </c>
      <c r="J15" s="141">
        <f>SUM(J16:J22)</f>
        <v>875204340.95</v>
      </c>
      <c r="K15" s="141">
        <f>SUM(K16:K22)</f>
        <v>875204340.95</v>
      </c>
      <c r="L15" s="144">
        <f>SUM(L16:L22)</f>
        <v>-1.2852251529693604E-07</v>
      </c>
      <c r="M15" s="90"/>
      <c r="N15" s="77"/>
      <c r="O15" s="77"/>
    </row>
    <row r="16" spans="2:14" ht="16.5" customHeight="1">
      <c r="B16" t="s">
        <v>75</v>
      </c>
      <c r="C16" s="91"/>
      <c r="D16" s="90"/>
      <c r="E16" s="92"/>
      <c r="F16" s="93" t="s">
        <v>76</v>
      </c>
      <c r="G16" s="136">
        <v>286159113</v>
      </c>
      <c r="H16" s="136">
        <f>+I16-G16</f>
        <v>5319508.829999924</v>
      </c>
      <c r="I16" s="131">
        <v>291478621.8299999</v>
      </c>
      <c r="J16" s="142">
        <v>278076910.94</v>
      </c>
      <c r="K16" s="131">
        <v>278076910.94</v>
      </c>
      <c r="L16" s="145">
        <f aca="true" t="shared" si="0" ref="L16:L62">+I16-J16</f>
        <v>13401710.889999926</v>
      </c>
      <c r="M16" s="90"/>
      <c r="N16" s="77"/>
    </row>
    <row r="17" spans="2:14" ht="16.5" customHeight="1">
      <c r="B17" t="s">
        <v>77</v>
      </c>
      <c r="C17" s="91"/>
      <c r="D17" s="90"/>
      <c r="E17" s="92"/>
      <c r="F17" s="93" t="s">
        <v>78</v>
      </c>
      <c r="G17" s="136">
        <v>12264715</v>
      </c>
      <c r="H17" s="136">
        <f aca="true" t="shared" si="1" ref="H17:H80">+I17-G17</f>
        <v>-971739</v>
      </c>
      <c r="I17" s="131">
        <f>11304821.4-11845.4</f>
        <v>11292976</v>
      </c>
      <c r="J17" s="142">
        <v>11303061.12</v>
      </c>
      <c r="K17" s="131">
        <v>11303061.12</v>
      </c>
      <c r="L17" s="145">
        <f t="shared" si="0"/>
        <v>-10085.11999999918</v>
      </c>
      <c r="M17" s="90"/>
      <c r="N17" s="77"/>
    </row>
    <row r="18" spans="2:14" ht="16.5" customHeight="1">
      <c r="B18" t="s">
        <v>79</v>
      </c>
      <c r="C18" s="91"/>
      <c r="D18" s="90"/>
      <c r="E18" s="92"/>
      <c r="F18" s="93" t="s">
        <v>80</v>
      </c>
      <c r="G18" s="136">
        <v>208420860</v>
      </c>
      <c r="H18" s="136">
        <f t="shared" si="1"/>
        <v>4507161.539999992</v>
      </c>
      <c r="I18" s="131">
        <f>212944764.16-4739.55-12003.07</f>
        <v>212928021.54</v>
      </c>
      <c r="J18" s="142">
        <v>216028258.59</v>
      </c>
      <c r="K18" s="131">
        <v>216028258.59</v>
      </c>
      <c r="L18" s="145">
        <f t="shared" si="0"/>
        <v>-3100237.050000012</v>
      </c>
      <c r="M18" s="90"/>
      <c r="N18" s="77"/>
    </row>
    <row r="19" spans="2:14" ht="12.75">
      <c r="B19" t="s">
        <v>81</v>
      </c>
      <c r="C19" s="91"/>
      <c r="D19" s="90"/>
      <c r="E19" s="92"/>
      <c r="F19" s="93" t="s">
        <v>82</v>
      </c>
      <c r="G19" s="136">
        <v>83310513</v>
      </c>
      <c r="H19" s="136">
        <f t="shared" si="1"/>
        <v>-15965600.680000007</v>
      </c>
      <c r="I19" s="131">
        <v>67344912.32</v>
      </c>
      <c r="J19" s="142">
        <v>67326077.97</v>
      </c>
      <c r="K19" s="131">
        <v>67326077.97</v>
      </c>
      <c r="L19" s="145">
        <f t="shared" si="0"/>
        <v>18834.34999999404</v>
      </c>
      <c r="M19" s="90"/>
      <c r="N19" s="77"/>
    </row>
    <row r="20" spans="2:14" ht="12.75">
      <c r="B20" t="s">
        <v>83</v>
      </c>
      <c r="C20" s="91"/>
      <c r="D20" s="90"/>
      <c r="E20" s="92"/>
      <c r="F20" s="93" t="s">
        <v>84</v>
      </c>
      <c r="G20" s="136">
        <v>225146028</v>
      </c>
      <c r="H20" s="136">
        <f t="shared" si="1"/>
        <v>23366831.97999999</v>
      </c>
      <c r="I20" s="131">
        <f>248573766.23-60906.25</f>
        <v>248512859.98</v>
      </c>
      <c r="J20" s="142">
        <v>261986844.69000003</v>
      </c>
      <c r="K20" s="131">
        <v>261986844.69000003</v>
      </c>
      <c r="L20" s="145">
        <f t="shared" si="0"/>
        <v>-13473984.710000038</v>
      </c>
      <c r="M20" s="90"/>
      <c r="N20" s="77"/>
    </row>
    <row r="21" spans="2:14" ht="12.75">
      <c r="B21" t="s">
        <v>85</v>
      </c>
      <c r="C21" s="91"/>
      <c r="D21" s="90"/>
      <c r="E21" s="92"/>
      <c r="F21" s="93" t="s">
        <v>86</v>
      </c>
      <c r="G21" s="136">
        <v>0</v>
      </c>
      <c r="H21" s="136">
        <f t="shared" si="1"/>
        <v>0</v>
      </c>
      <c r="I21" s="131">
        <v>0</v>
      </c>
      <c r="J21" s="143">
        <v>0</v>
      </c>
      <c r="K21" s="131">
        <v>0</v>
      </c>
      <c r="L21" s="145">
        <f t="shared" si="0"/>
        <v>0</v>
      </c>
      <c r="M21" s="90"/>
      <c r="N21" s="77"/>
    </row>
    <row r="22" spans="2:14" ht="12.75">
      <c r="B22" t="s">
        <v>87</v>
      </c>
      <c r="C22" s="91"/>
      <c r="D22" s="90"/>
      <c r="E22" s="92"/>
      <c r="F22" s="93" t="s">
        <v>88</v>
      </c>
      <c r="G22" s="136">
        <v>46296112</v>
      </c>
      <c r="H22" s="136">
        <f t="shared" si="1"/>
        <v>-2649162.719999999</v>
      </c>
      <c r="I22" s="131">
        <v>43646949.28</v>
      </c>
      <c r="J22" s="142">
        <v>40483187.64</v>
      </c>
      <c r="K22" s="131">
        <v>40483187.64</v>
      </c>
      <c r="L22" s="145">
        <f t="shared" si="0"/>
        <v>3163761.6400000006</v>
      </c>
      <c r="M22" s="90"/>
      <c r="N22" s="77"/>
    </row>
    <row r="23" spans="1:15" ht="12.75">
      <c r="A23" t="s">
        <v>89</v>
      </c>
      <c r="C23" s="91"/>
      <c r="D23" s="92"/>
      <c r="E23" s="221" t="s">
        <v>90</v>
      </c>
      <c r="F23" s="221"/>
      <c r="G23" s="135">
        <f>SUM(G24:G32)</f>
        <v>379277037</v>
      </c>
      <c r="H23" s="135">
        <f>SUM(H24:H32)</f>
        <v>43887554.19000002</v>
      </c>
      <c r="I23" s="133">
        <f>SUM(I24:I32)</f>
        <v>423164591.19000006</v>
      </c>
      <c r="J23" s="141">
        <f>SUM(J24:J32)</f>
        <v>410967730.57000005</v>
      </c>
      <c r="K23" s="141">
        <f>SUM(K24:K32)</f>
        <v>410967730.57000005</v>
      </c>
      <c r="L23" s="146">
        <f>SUM(L24:L32)</f>
        <v>12196860.620000027</v>
      </c>
      <c r="M23" s="90"/>
      <c r="N23" s="77"/>
      <c r="O23" s="45"/>
    </row>
    <row r="24" spans="2:14" ht="12.75">
      <c r="B24" t="s">
        <v>91</v>
      </c>
      <c r="C24" s="91"/>
      <c r="D24" s="90"/>
      <c r="E24" s="92"/>
      <c r="F24" s="93" t="s">
        <v>92</v>
      </c>
      <c r="G24" s="136">
        <v>17348695</v>
      </c>
      <c r="H24" s="136">
        <f t="shared" si="1"/>
        <v>475108.41000000015</v>
      </c>
      <c r="I24" s="131">
        <v>17823803.41</v>
      </c>
      <c r="J24" s="142">
        <v>17061220.21</v>
      </c>
      <c r="K24" s="131">
        <v>17061220.21</v>
      </c>
      <c r="L24" s="145">
        <f t="shared" si="0"/>
        <v>762583.1999999993</v>
      </c>
      <c r="M24" s="90"/>
      <c r="N24" s="77"/>
    </row>
    <row r="25" spans="2:13" ht="12.75">
      <c r="B25" t="s">
        <v>93</v>
      </c>
      <c r="C25" s="91"/>
      <c r="D25" s="90"/>
      <c r="E25" s="92"/>
      <c r="F25" s="93" t="s">
        <v>94</v>
      </c>
      <c r="G25" s="136">
        <v>30934138</v>
      </c>
      <c r="H25" s="136">
        <f t="shared" si="1"/>
        <v>-1280906.3900000006</v>
      </c>
      <c r="I25" s="131">
        <v>29653231.61</v>
      </c>
      <c r="J25" s="142">
        <v>29146169.65</v>
      </c>
      <c r="K25" s="131">
        <v>29146169.65</v>
      </c>
      <c r="L25" s="145">
        <f t="shared" si="0"/>
        <v>507061.9600000009</v>
      </c>
      <c r="M25" s="90"/>
    </row>
    <row r="26" spans="3:13" ht="12.75">
      <c r="C26" s="91"/>
      <c r="D26" s="90"/>
      <c r="E26" s="92"/>
      <c r="F26" s="123" t="s">
        <v>180</v>
      </c>
      <c r="G26" s="136">
        <v>0</v>
      </c>
      <c r="H26" s="136">
        <f t="shared" si="1"/>
        <v>0</v>
      </c>
      <c r="I26" s="131">
        <v>0</v>
      </c>
      <c r="J26" s="142">
        <v>0</v>
      </c>
      <c r="K26" s="131">
        <v>0</v>
      </c>
      <c r="L26" s="145">
        <f t="shared" si="0"/>
        <v>0</v>
      </c>
      <c r="M26" s="90"/>
    </row>
    <row r="27" spans="2:13" ht="12.75">
      <c r="B27" t="s">
        <v>95</v>
      </c>
      <c r="C27" s="91"/>
      <c r="D27" s="90"/>
      <c r="E27" s="92"/>
      <c r="F27" s="93" t="s">
        <v>96</v>
      </c>
      <c r="G27" s="136">
        <v>1607294</v>
      </c>
      <c r="H27" s="136">
        <f t="shared" si="1"/>
        <v>-352031.82000000007</v>
      </c>
      <c r="I27" s="131">
        <v>1255262.18</v>
      </c>
      <c r="J27" s="143">
        <v>967052.31</v>
      </c>
      <c r="K27" s="131">
        <v>967052.31</v>
      </c>
      <c r="L27" s="145">
        <f t="shared" si="0"/>
        <v>288209.8699999999</v>
      </c>
      <c r="M27" s="90"/>
    </row>
    <row r="28" spans="2:13" ht="12.75">
      <c r="B28" t="s">
        <v>97</v>
      </c>
      <c r="C28" s="91"/>
      <c r="D28" s="90"/>
      <c r="E28" s="92"/>
      <c r="F28" s="93" t="s">
        <v>98</v>
      </c>
      <c r="G28" s="136">
        <v>308608501</v>
      </c>
      <c r="H28" s="136">
        <f t="shared" si="1"/>
        <v>42082296.42000002</v>
      </c>
      <c r="I28" s="131">
        <f>352169782.62-1478985.2</f>
        <v>350690797.42</v>
      </c>
      <c r="J28" s="142">
        <v>340905692.26</v>
      </c>
      <c r="K28" s="131">
        <v>340905692.26</v>
      </c>
      <c r="L28" s="145">
        <f t="shared" si="0"/>
        <v>9785105.160000026</v>
      </c>
      <c r="M28" s="90"/>
    </row>
    <row r="29" spans="2:13" ht="12.75">
      <c r="B29" t="s">
        <v>99</v>
      </c>
      <c r="C29" s="91"/>
      <c r="D29" s="90"/>
      <c r="E29" s="92"/>
      <c r="F29" s="93" t="s">
        <v>100</v>
      </c>
      <c r="G29" s="136">
        <v>242833</v>
      </c>
      <c r="H29" s="136">
        <f t="shared" si="1"/>
        <v>-62042.840000000026</v>
      </c>
      <c r="I29" s="131">
        <v>180790.15999999997</v>
      </c>
      <c r="J29" s="142">
        <v>180790.16</v>
      </c>
      <c r="K29" s="131">
        <v>180790.16</v>
      </c>
      <c r="L29" s="145">
        <f t="shared" si="0"/>
        <v>0</v>
      </c>
      <c r="M29" s="90"/>
    </row>
    <row r="30" spans="2:16" ht="12.75">
      <c r="B30" t="s">
        <v>101</v>
      </c>
      <c r="C30" s="91"/>
      <c r="D30" s="90"/>
      <c r="E30" s="92"/>
      <c r="F30" s="93" t="s">
        <v>102</v>
      </c>
      <c r="G30" s="136">
        <v>11602942</v>
      </c>
      <c r="H30" s="136">
        <f t="shared" si="1"/>
        <v>1135250.5600000005</v>
      </c>
      <c r="I30" s="131">
        <v>12738192.56</v>
      </c>
      <c r="J30" s="143">
        <v>12233508.85</v>
      </c>
      <c r="K30" s="131">
        <v>12233508.85</v>
      </c>
      <c r="L30" s="145">
        <f t="shared" si="0"/>
        <v>504683.7100000009</v>
      </c>
      <c r="M30" s="90"/>
      <c r="N30" s="45"/>
      <c r="P30" s="45"/>
    </row>
    <row r="31" spans="3:16" ht="12.75">
      <c r="C31" s="91"/>
      <c r="D31" s="90"/>
      <c r="E31" s="92"/>
      <c r="F31" s="123" t="s">
        <v>181</v>
      </c>
      <c r="G31" s="136">
        <v>0</v>
      </c>
      <c r="H31" s="136">
        <f t="shared" si="1"/>
        <v>0</v>
      </c>
      <c r="I31" s="131">
        <v>0</v>
      </c>
      <c r="J31" s="143">
        <v>0</v>
      </c>
      <c r="K31" s="131">
        <v>0</v>
      </c>
      <c r="L31" s="145">
        <f t="shared" si="0"/>
        <v>0</v>
      </c>
      <c r="M31" s="90"/>
      <c r="N31" s="45"/>
      <c r="P31" s="45"/>
    </row>
    <row r="32" spans="2:13" ht="12.75">
      <c r="B32" t="s">
        <v>103</v>
      </c>
      <c r="C32" s="91"/>
      <c r="D32" s="90"/>
      <c r="E32" s="92"/>
      <c r="F32" s="93" t="s">
        <v>104</v>
      </c>
      <c r="G32" s="136">
        <v>8932634</v>
      </c>
      <c r="H32" s="136">
        <f t="shared" si="1"/>
        <v>1889879.8499999996</v>
      </c>
      <c r="I32" s="131">
        <v>10822513.85</v>
      </c>
      <c r="J32" s="143">
        <v>10473297.129999999</v>
      </c>
      <c r="K32" s="131">
        <v>10473297.129999999</v>
      </c>
      <c r="L32" s="145">
        <f t="shared" si="0"/>
        <v>349216.72000000067</v>
      </c>
      <c r="M32" s="90"/>
    </row>
    <row r="33" spans="1:16" ht="12.75">
      <c r="A33" t="s">
        <v>105</v>
      </c>
      <c r="C33" s="91"/>
      <c r="D33" s="92"/>
      <c r="E33" s="221" t="s">
        <v>106</v>
      </c>
      <c r="F33" s="221"/>
      <c r="G33" s="135">
        <f>SUM(G34:G42)</f>
        <v>195966327</v>
      </c>
      <c r="H33" s="135">
        <f>SUM(H34:H42)</f>
        <v>2476553.4300000146</v>
      </c>
      <c r="I33" s="139">
        <f>SUM(I34:I42)</f>
        <v>198442880.43</v>
      </c>
      <c r="J33" s="141">
        <f>SUM(J34:J42)</f>
        <v>186287181.72000003</v>
      </c>
      <c r="K33" s="141">
        <f>SUM(K34:K42)</f>
        <v>186287181.72000003</v>
      </c>
      <c r="L33" s="146">
        <f>SUM(L34:L42)</f>
        <v>12155698.710000012</v>
      </c>
      <c r="M33" s="108"/>
      <c r="N33" s="108"/>
      <c r="O33" s="45"/>
      <c r="P33" s="46"/>
    </row>
    <row r="34" spans="2:15" ht="12.75">
      <c r="B34" t="s">
        <v>107</v>
      </c>
      <c r="C34" s="91"/>
      <c r="D34" s="90"/>
      <c r="E34" s="92"/>
      <c r="F34" s="93" t="s">
        <v>108</v>
      </c>
      <c r="G34" s="136">
        <v>37119988</v>
      </c>
      <c r="H34" s="136">
        <f t="shared" si="1"/>
        <v>7749922.970000014</v>
      </c>
      <c r="I34" s="131">
        <v>44869910.97000001</v>
      </c>
      <c r="J34" s="142">
        <v>42746900.79000001</v>
      </c>
      <c r="K34" s="131">
        <v>42746900.79000001</v>
      </c>
      <c r="L34" s="145">
        <f t="shared" si="0"/>
        <v>2123010.180000007</v>
      </c>
      <c r="M34" s="90"/>
      <c r="O34" s="77"/>
    </row>
    <row r="35" spans="2:13" ht="12.75">
      <c r="B35" t="s">
        <v>109</v>
      </c>
      <c r="C35" s="91"/>
      <c r="D35" s="90"/>
      <c r="E35" s="92"/>
      <c r="F35" s="93" t="s">
        <v>110</v>
      </c>
      <c r="G35" s="136">
        <v>15032044</v>
      </c>
      <c r="H35" s="136">
        <f t="shared" si="1"/>
        <v>-5656023.739999998</v>
      </c>
      <c r="I35" s="131">
        <v>9376020.260000002</v>
      </c>
      <c r="J35" s="142">
        <v>8456371.020000001</v>
      </c>
      <c r="K35" s="131">
        <v>8456371.020000001</v>
      </c>
      <c r="L35" s="145">
        <f t="shared" si="0"/>
        <v>919649.2400000002</v>
      </c>
      <c r="M35" s="90"/>
    </row>
    <row r="36" spans="2:14" ht="12.75">
      <c r="B36" t="s">
        <v>111</v>
      </c>
      <c r="C36" s="91"/>
      <c r="D36" s="90"/>
      <c r="E36" s="92"/>
      <c r="F36" s="93" t="s">
        <v>112</v>
      </c>
      <c r="G36" s="136">
        <v>38081316</v>
      </c>
      <c r="H36" s="136">
        <f t="shared" si="1"/>
        <v>2134235.640000008</v>
      </c>
      <c r="I36" s="131">
        <v>40215551.64000001</v>
      </c>
      <c r="J36" s="142">
        <v>37763460.62</v>
      </c>
      <c r="K36" s="131">
        <v>37763460.62</v>
      </c>
      <c r="L36" s="145">
        <f t="shared" si="0"/>
        <v>2452091.0200000107</v>
      </c>
      <c r="M36" s="90"/>
      <c r="N36" s="45"/>
    </row>
    <row r="37" spans="2:13" ht="12.75">
      <c r="B37" t="s">
        <v>113</v>
      </c>
      <c r="C37" s="91"/>
      <c r="D37" s="90"/>
      <c r="E37" s="92"/>
      <c r="F37" s="93" t="s">
        <v>114</v>
      </c>
      <c r="G37" s="136">
        <v>2980956</v>
      </c>
      <c r="H37" s="136">
        <f t="shared" si="1"/>
        <v>-3294.220000000205</v>
      </c>
      <c r="I37" s="131">
        <v>2977661.78</v>
      </c>
      <c r="J37" s="142">
        <v>2636586.8</v>
      </c>
      <c r="K37" s="131">
        <v>2636586.8</v>
      </c>
      <c r="L37" s="145">
        <f t="shared" si="0"/>
        <v>341074.98</v>
      </c>
      <c r="M37" s="90"/>
    </row>
    <row r="38" spans="2:13" ht="12.75">
      <c r="B38" t="s">
        <v>115</v>
      </c>
      <c r="C38" s="91"/>
      <c r="D38" s="90"/>
      <c r="E38" s="92"/>
      <c r="F38" s="93" t="s">
        <v>116</v>
      </c>
      <c r="G38" s="136">
        <v>80915370</v>
      </c>
      <c r="H38" s="136">
        <f t="shared" si="1"/>
        <v>-13496410.540000007</v>
      </c>
      <c r="I38" s="131">
        <f>67530841.46-91846.84-14500-5535.16</f>
        <v>67418959.46</v>
      </c>
      <c r="J38" s="142">
        <v>64986485.79</v>
      </c>
      <c r="K38" s="131">
        <v>64986485.79</v>
      </c>
      <c r="L38" s="145">
        <f t="shared" si="0"/>
        <v>2432473.6699999943</v>
      </c>
      <c r="M38" s="90"/>
    </row>
    <row r="39" spans="3:13" ht="12.75">
      <c r="C39" s="91"/>
      <c r="D39" s="90"/>
      <c r="E39" s="92"/>
      <c r="F39" s="123" t="s">
        <v>182</v>
      </c>
      <c r="G39" s="136">
        <v>0</v>
      </c>
      <c r="H39" s="136">
        <f t="shared" si="1"/>
        <v>0</v>
      </c>
      <c r="I39" s="131">
        <v>0</v>
      </c>
      <c r="J39" s="142">
        <v>0</v>
      </c>
      <c r="K39" s="131">
        <v>0</v>
      </c>
      <c r="L39" s="145">
        <f t="shared" si="0"/>
        <v>0</v>
      </c>
      <c r="M39" s="90"/>
    </row>
    <row r="40" spans="2:13" ht="12.75">
      <c r="B40" t="s">
        <v>117</v>
      </c>
      <c r="C40" s="91"/>
      <c r="D40" s="90"/>
      <c r="E40" s="92"/>
      <c r="F40" s="93" t="s">
        <v>118</v>
      </c>
      <c r="G40" s="136">
        <v>3551439</v>
      </c>
      <c r="H40" s="136">
        <f t="shared" si="1"/>
        <v>-53532</v>
      </c>
      <c r="I40" s="131">
        <v>3497907</v>
      </c>
      <c r="J40" s="142">
        <v>1762227.46</v>
      </c>
      <c r="K40" s="131">
        <v>1762227.46</v>
      </c>
      <c r="L40" s="145">
        <f t="shared" si="0"/>
        <v>1735679.54</v>
      </c>
      <c r="M40" s="90"/>
    </row>
    <row r="41" spans="2:13" ht="12.75">
      <c r="B41" t="s">
        <v>119</v>
      </c>
      <c r="C41" s="91"/>
      <c r="D41" s="90"/>
      <c r="E41" s="92"/>
      <c r="F41" s="93" t="s">
        <v>120</v>
      </c>
      <c r="G41" s="136">
        <v>3099668</v>
      </c>
      <c r="H41" s="136">
        <f t="shared" si="1"/>
        <v>-2225294.51</v>
      </c>
      <c r="I41" s="131">
        <v>874373.4900000002</v>
      </c>
      <c r="J41" s="142">
        <v>541591.85</v>
      </c>
      <c r="K41" s="131">
        <v>541591.85</v>
      </c>
      <c r="L41" s="145">
        <f t="shared" si="0"/>
        <v>332781.64000000025</v>
      </c>
      <c r="M41" s="90"/>
    </row>
    <row r="42" spans="2:13" ht="12.75">
      <c r="B42" t="s">
        <v>121</v>
      </c>
      <c r="C42" s="91"/>
      <c r="D42" s="90"/>
      <c r="E42" s="92"/>
      <c r="F42" s="93" t="s">
        <v>122</v>
      </c>
      <c r="G42" s="136">
        <v>15185546</v>
      </c>
      <c r="H42" s="136">
        <f t="shared" si="1"/>
        <v>14026949.829999998</v>
      </c>
      <c r="I42" s="131">
        <v>29212495.83</v>
      </c>
      <c r="J42" s="142">
        <v>27393557.39</v>
      </c>
      <c r="K42" s="131">
        <v>27393557.39</v>
      </c>
      <c r="L42" s="145">
        <f t="shared" si="0"/>
        <v>1818938.4399999976</v>
      </c>
      <c r="M42" s="90"/>
    </row>
    <row r="43" spans="1:13" ht="12.75">
      <c r="A43">
        <v>44100</v>
      </c>
      <c r="C43" s="91"/>
      <c r="D43" s="92"/>
      <c r="E43" s="221" t="s">
        <v>123</v>
      </c>
      <c r="F43" s="221"/>
      <c r="G43" s="135">
        <f>SUM(G44:G52)</f>
        <v>478376</v>
      </c>
      <c r="H43" s="135">
        <f>SUM(H44:H52)</f>
        <v>-250376</v>
      </c>
      <c r="I43" s="135">
        <f>SUM(I44:I52)</f>
        <v>228000</v>
      </c>
      <c r="J43" s="135">
        <f>SUM(J44:J52)</f>
        <v>223680</v>
      </c>
      <c r="K43" s="135">
        <f>SUM(K44:K52)</f>
        <v>223680</v>
      </c>
      <c r="L43" s="203">
        <f>SUM(L44:L52)</f>
        <v>4320</v>
      </c>
      <c r="M43" s="90"/>
    </row>
    <row r="44" spans="3:13" ht="12.75">
      <c r="C44" s="91"/>
      <c r="D44" s="92"/>
      <c r="E44" s="123"/>
      <c r="F44" s="123" t="s">
        <v>183</v>
      </c>
      <c r="G44" s="136">
        <v>0</v>
      </c>
      <c r="H44" s="136">
        <f t="shared" si="1"/>
        <v>0</v>
      </c>
      <c r="I44" s="131">
        <v>0</v>
      </c>
      <c r="J44" s="142">
        <v>0</v>
      </c>
      <c r="K44" s="131">
        <v>0</v>
      </c>
      <c r="L44" s="145">
        <f t="shared" si="0"/>
        <v>0</v>
      </c>
      <c r="M44" s="90"/>
    </row>
    <row r="45" spans="3:13" ht="12.75">
      <c r="C45" s="91"/>
      <c r="D45" s="92"/>
      <c r="E45" s="123"/>
      <c r="F45" s="123" t="s">
        <v>184</v>
      </c>
      <c r="G45" s="136">
        <v>0</v>
      </c>
      <c r="H45" s="136">
        <f t="shared" si="1"/>
        <v>0</v>
      </c>
      <c r="I45" s="131">
        <v>0</v>
      </c>
      <c r="J45" s="142">
        <v>0</v>
      </c>
      <c r="K45" s="131">
        <v>0</v>
      </c>
      <c r="L45" s="145">
        <f t="shared" si="0"/>
        <v>0</v>
      </c>
      <c r="M45" s="90"/>
    </row>
    <row r="46" spans="3:13" ht="12.75">
      <c r="C46" s="91"/>
      <c r="D46" s="92"/>
      <c r="E46" s="123"/>
      <c r="F46" s="123" t="s">
        <v>185</v>
      </c>
      <c r="G46" s="136">
        <v>0</v>
      </c>
      <c r="H46" s="136">
        <f t="shared" si="1"/>
        <v>0</v>
      </c>
      <c r="I46" s="131">
        <v>0</v>
      </c>
      <c r="J46" s="142">
        <v>0</v>
      </c>
      <c r="K46" s="131">
        <v>0</v>
      </c>
      <c r="L46" s="145">
        <f t="shared" si="0"/>
        <v>0</v>
      </c>
      <c r="M46" s="90"/>
    </row>
    <row r="47" spans="2:13" ht="12.75">
      <c r="B47">
        <v>44100</v>
      </c>
      <c r="C47" s="91"/>
      <c r="D47" s="90"/>
      <c r="E47" s="92"/>
      <c r="F47" s="93" t="s">
        <v>124</v>
      </c>
      <c r="G47" s="136">
        <v>478376</v>
      </c>
      <c r="H47" s="136">
        <f t="shared" si="1"/>
        <v>-250376</v>
      </c>
      <c r="I47" s="131">
        <v>228000</v>
      </c>
      <c r="J47" s="142">
        <v>223680</v>
      </c>
      <c r="K47" s="131">
        <v>223680</v>
      </c>
      <c r="L47" s="145">
        <f t="shared" si="0"/>
        <v>4320</v>
      </c>
      <c r="M47" s="90"/>
    </row>
    <row r="48" spans="3:13" ht="12.75">
      <c r="C48" s="91"/>
      <c r="D48" s="90"/>
      <c r="E48" s="92"/>
      <c r="F48" s="123" t="s">
        <v>186</v>
      </c>
      <c r="G48" s="136">
        <v>0</v>
      </c>
      <c r="H48" s="136">
        <f t="shared" si="1"/>
        <v>0</v>
      </c>
      <c r="I48" s="131">
        <v>0</v>
      </c>
      <c r="J48" s="131">
        <v>0</v>
      </c>
      <c r="K48" s="131">
        <v>0</v>
      </c>
      <c r="L48" s="145">
        <f t="shared" si="0"/>
        <v>0</v>
      </c>
      <c r="M48" s="90"/>
    </row>
    <row r="49" spans="3:13" ht="12.75">
      <c r="C49" s="91"/>
      <c r="D49" s="90"/>
      <c r="E49" s="92"/>
      <c r="F49" s="123" t="s">
        <v>187</v>
      </c>
      <c r="G49" s="136">
        <v>0</v>
      </c>
      <c r="H49" s="136">
        <f t="shared" si="1"/>
        <v>0</v>
      </c>
      <c r="I49" s="131">
        <v>0</v>
      </c>
      <c r="J49" s="131">
        <v>0</v>
      </c>
      <c r="K49" s="131">
        <v>0</v>
      </c>
      <c r="L49" s="145">
        <f t="shared" si="0"/>
        <v>0</v>
      </c>
      <c r="M49" s="90"/>
    </row>
    <row r="50" spans="3:13" ht="12.75">
      <c r="C50" s="91"/>
      <c r="D50" s="90"/>
      <c r="E50" s="92"/>
      <c r="F50" s="123" t="s">
        <v>188</v>
      </c>
      <c r="G50" s="136">
        <v>0</v>
      </c>
      <c r="H50" s="136">
        <f t="shared" si="1"/>
        <v>0</v>
      </c>
      <c r="I50" s="131">
        <v>0</v>
      </c>
      <c r="J50" s="131">
        <v>0</v>
      </c>
      <c r="K50" s="131">
        <v>0</v>
      </c>
      <c r="L50" s="145">
        <f t="shared" si="0"/>
        <v>0</v>
      </c>
      <c r="M50" s="90"/>
    </row>
    <row r="51" spans="3:13" ht="12.75">
      <c r="C51" s="91"/>
      <c r="D51" s="90"/>
      <c r="E51" s="92"/>
      <c r="F51" s="123" t="s">
        <v>189</v>
      </c>
      <c r="G51" s="136">
        <v>0</v>
      </c>
      <c r="H51" s="136">
        <f t="shared" si="1"/>
        <v>0</v>
      </c>
      <c r="I51" s="131">
        <v>0</v>
      </c>
      <c r="J51" s="131">
        <v>0</v>
      </c>
      <c r="K51" s="131">
        <v>0</v>
      </c>
      <c r="L51" s="145">
        <f t="shared" si="0"/>
        <v>0</v>
      </c>
      <c r="M51" s="90"/>
    </row>
    <row r="52" spans="3:13" ht="12.75">
      <c r="C52" s="91"/>
      <c r="D52" s="90"/>
      <c r="E52" s="92"/>
      <c r="F52" s="123" t="s">
        <v>190</v>
      </c>
      <c r="G52" s="136">
        <v>0</v>
      </c>
      <c r="H52" s="136">
        <f t="shared" si="1"/>
        <v>0</v>
      </c>
      <c r="I52" s="131">
        <v>0</v>
      </c>
      <c r="J52" s="131">
        <v>0</v>
      </c>
      <c r="K52" s="131">
        <v>0</v>
      </c>
      <c r="L52" s="145">
        <f t="shared" si="0"/>
        <v>0</v>
      </c>
      <c r="M52" s="90"/>
    </row>
    <row r="53" spans="1:14" ht="12.75">
      <c r="A53" t="s">
        <v>125</v>
      </c>
      <c r="C53" s="91"/>
      <c r="D53" s="92"/>
      <c r="E53" s="221" t="s">
        <v>126</v>
      </c>
      <c r="F53" s="221"/>
      <c r="G53" s="135">
        <f>SUM(G54:G62)</f>
        <v>0</v>
      </c>
      <c r="H53" s="135">
        <f>SUM(H54:H62)</f>
        <v>34516052.17</v>
      </c>
      <c r="I53" s="133">
        <f>SUM(I54:I62)</f>
        <v>34516052.17</v>
      </c>
      <c r="J53" s="141">
        <f>SUM(J54:J62)</f>
        <v>34516052.17</v>
      </c>
      <c r="K53" s="141">
        <f>SUM(K54:K62)</f>
        <v>34516052.17</v>
      </c>
      <c r="L53" s="147">
        <f>SUM(L54:L62)</f>
        <v>0</v>
      </c>
      <c r="M53" s="90"/>
      <c r="N53" s="77"/>
    </row>
    <row r="54" spans="2:13" ht="12.75">
      <c r="B54" t="s">
        <v>127</v>
      </c>
      <c r="C54" s="91"/>
      <c r="D54" s="90"/>
      <c r="E54" s="92"/>
      <c r="F54" s="93" t="s">
        <v>128</v>
      </c>
      <c r="G54" s="136">
        <v>0</v>
      </c>
      <c r="H54" s="136">
        <f t="shared" si="1"/>
        <v>0</v>
      </c>
      <c r="I54" s="131">
        <v>0</v>
      </c>
      <c r="J54" s="131">
        <v>0</v>
      </c>
      <c r="K54" s="131">
        <v>0</v>
      </c>
      <c r="L54" s="145">
        <f t="shared" si="0"/>
        <v>0</v>
      </c>
      <c r="M54" s="90"/>
    </row>
    <row r="55" spans="2:13" ht="12.75">
      <c r="B55" t="s">
        <v>129</v>
      </c>
      <c r="C55" s="91"/>
      <c r="D55" s="90"/>
      <c r="E55" s="92"/>
      <c r="F55" s="93" t="s">
        <v>130</v>
      </c>
      <c r="G55" s="136">
        <v>0</v>
      </c>
      <c r="H55" s="136">
        <f t="shared" si="1"/>
        <v>0</v>
      </c>
      <c r="I55" s="131">
        <v>0</v>
      </c>
      <c r="J55" s="131">
        <v>0</v>
      </c>
      <c r="K55" s="131">
        <v>0</v>
      </c>
      <c r="L55" s="145">
        <f t="shared" si="0"/>
        <v>0</v>
      </c>
      <c r="M55" s="90"/>
    </row>
    <row r="56" spans="2:13" ht="12.75">
      <c r="B56" t="s">
        <v>131</v>
      </c>
      <c r="C56" s="91"/>
      <c r="D56" s="90"/>
      <c r="E56" s="92"/>
      <c r="F56" s="93" t="s">
        <v>132</v>
      </c>
      <c r="G56" s="136">
        <v>0</v>
      </c>
      <c r="H56" s="136">
        <f t="shared" si="1"/>
        <v>34516052.17</v>
      </c>
      <c r="I56" s="131">
        <v>34516052.17</v>
      </c>
      <c r="J56" s="142">
        <v>34516052.17</v>
      </c>
      <c r="K56" s="131">
        <v>34516052.17</v>
      </c>
      <c r="L56" s="145">
        <f t="shared" si="0"/>
        <v>0</v>
      </c>
      <c r="M56" s="90"/>
    </row>
    <row r="57" spans="3:13" ht="12.75">
      <c r="C57" s="91"/>
      <c r="D57" s="90"/>
      <c r="E57" s="92"/>
      <c r="F57" s="123" t="s">
        <v>191</v>
      </c>
      <c r="G57" s="136">
        <v>0</v>
      </c>
      <c r="H57" s="136">
        <f t="shared" si="1"/>
        <v>0</v>
      </c>
      <c r="I57" s="131">
        <v>0</v>
      </c>
      <c r="J57" s="131">
        <v>0</v>
      </c>
      <c r="K57" s="131">
        <v>0</v>
      </c>
      <c r="L57" s="145">
        <f t="shared" si="0"/>
        <v>0</v>
      </c>
      <c r="M57" s="90"/>
    </row>
    <row r="58" spans="3:13" ht="12.75">
      <c r="C58" s="91"/>
      <c r="D58" s="90"/>
      <c r="E58" s="92"/>
      <c r="F58" s="123" t="s">
        <v>192</v>
      </c>
      <c r="G58" s="136">
        <v>0</v>
      </c>
      <c r="H58" s="136">
        <f t="shared" si="1"/>
        <v>0</v>
      </c>
      <c r="I58" s="131">
        <v>0</v>
      </c>
      <c r="J58" s="131">
        <v>0</v>
      </c>
      <c r="K58" s="131">
        <v>0</v>
      </c>
      <c r="L58" s="145">
        <f t="shared" si="0"/>
        <v>0</v>
      </c>
      <c r="M58" s="90"/>
    </row>
    <row r="59" spans="2:13" ht="12.75">
      <c r="B59" t="s">
        <v>133</v>
      </c>
      <c r="C59" s="91"/>
      <c r="D59" s="90"/>
      <c r="E59" s="92"/>
      <c r="F59" s="93" t="s">
        <v>134</v>
      </c>
      <c r="G59" s="136">
        <v>0</v>
      </c>
      <c r="H59" s="136">
        <f t="shared" si="1"/>
        <v>0</v>
      </c>
      <c r="I59" s="131">
        <v>0</v>
      </c>
      <c r="J59" s="131">
        <v>0</v>
      </c>
      <c r="K59" s="131">
        <v>0</v>
      </c>
      <c r="L59" s="145">
        <f t="shared" si="0"/>
        <v>0</v>
      </c>
      <c r="M59" s="90"/>
    </row>
    <row r="60" spans="3:13" ht="12.75">
      <c r="C60" s="91"/>
      <c r="D60" s="90"/>
      <c r="E60" s="92"/>
      <c r="F60" s="123" t="s">
        <v>193</v>
      </c>
      <c r="G60" s="136">
        <v>0</v>
      </c>
      <c r="H60" s="136">
        <f t="shared" si="1"/>
        <v>0</v>
      </c>
      <c r="I60" s="131">
        <v>0</v>
      </c>
      <c r="J60" s="131">
        <v>0</v>
      </c>
      <c r="K60" s="131">
        <v>0</v>
      </c>
      <c r="L60" s="145">
        <f t="shared" si="0"/>
        <v>0</v>
      </c>
      <c r="M60" s="90"/>
    </row>
    <row r="61" spans="3:13" ht="12.75">
      <c r="C61" s="91"/>
      <c r="D61" s="90"/>
      <c r="E61" s="92"/>
      <c r="F61" s="123" t="s">
        <v>194</v>
      </c>
      <c r="G61" s="136">
        <v>0</v>
      </c>
      <c r="H61" s="136">
        <f t="shared" si="1"/>
        <v>0</v>
      </c>
      <c r="I61" s="131">
        <v>0</v>
      </c>
      <c r="J61" s="131">
        <v>0</v>
      </c>
      <c r="K61" s="131">
        <v>0</v>
      </c>
      <c r="L61" s="145">
        <f t="shared" si="0"/>
        <v>0</v>
      </c>
      <c r="M61" s="90"/>
    </row>
    <row r="62" spans="3:13" ht="12.75">
      <c r="C62" s="153"/>
      <c r="D62" s="181"/>
      <c r="E62" s="182"/>
      <c r="F62" s="154" t="s">
        <v>195</v>
      </c>
      <c r="G62" s="183">
        <v>0</v>
      </c>
      <c r="H62" s="136">
        <f t="shared" si="1"/>
        <v>0</v>
      </c>
      <c r="I62" s="184">
        <v>0</v>
      </c>
      <c r="J62" s="184">
        <v>0</v>
      </c>
      <c r="K62" s="184">
        <v>0</v>
      </c>
      <c r="L62" s="145">
        <f t="shared" si="0"/>
        <v>0</v>
      </c>
      <c r="M62" s="90"/>
    </row>
    <row r="63" spans="1:13" ht="12.75">
      <c r="A63" t="s">
        <v>135</v>
      </c>
      <c r="C63" s="91"/>
      <c r="D63" s="92"/>
      <c r="E63" s="221" t="s">
        <v>136</v>
      </c>
      <c r="F63" s="221"/>
      <c r="G63" s="135">
        <f>SUM(G64:G66)</f>
        <v>178747606</v>
      </c>
      <c r="H63" s="135">
        <f>SUM(H64:H66)</f>
        <v>-14215975.459999979</v>
      </c>
      <c r="I63" s="133">
        <f>SUM(I64:I66)</f>
        <v>164531630.54000002</v>
      </c>
      <c r="J63" s="141">
        <f>SUM(J64:J66)</f>
        <v>78776039.55999999</v>
      </c>
      <c r="K63" s="141">
        <f>SUM(K64:K66)</f>
        <v>78776039.55999999</v>
      </c>
      <c r="L63" s="146">
        <f>SUM(L64:L66)</f>
        <v>85755590.98000003</v>
      </c>
      <c r="M63" s="90"/>
    </row>
    <row r="64" spans="3:13" ht="12.75">
      <c r="C64" s="91"/>
      <c r="D64" s="92"/>
      <c r="E64" s="123"/>
      <c r="F64" s="123" t="s">
        <v>196</v>
      </c>
      <c r="G64" s="136">
        <v>0</v>
      </c>
      <c r="H64" s="136">
        <f t="shared" si="1"/>
        <v>0</v>
      </c>
      <c r="I64" s="131">
        <v>0</v>
      </c>
      <c r="J64" s="142">
        <v>0</v>
      </c>
      <c r="K64" s="131">
        <v>0</v>
      </c>
      <c r="L64" s="145">
        <v>0</v>
      </c>
      <c r="M64" s="90"/>
    </row>
    <row r="65" spans="2:15" ht="12.75">
      <c r="B65" t="s">
        <v>137</v>
      </c>
      <c r="C65" s="91"/>
      <c r="D65" s="90"/>
      <c r="E65" s="92"/>
      <c r="F65" s="93" t="s">
        <v>138</v>
      </c>
      <c r="G65" s="136">
        <v>178747606</v>
      </c>
      <c r="H65" s="136">
        <f t="shared" si="1"/>
        <v>-14215975.459999979</v>
      </c>
      <c r="I65" s="131">
        <v>164531630.54000002</v>
      </c>
      <c r="J65" s="142">
        <v>78776039.55999999</v>
      </c>
      <c r="K65" s="131">
        <v>78776039.55999999</v>
      </c>
      <c r="L65" s="145">
        <v>85755590.98000003</v>
      </c>
      <c r="M65" s="90"/>
      <c r="O65" s="45"/>
    </row>
    <row r="66" spans="3:15" ht="12.75">
      <c r="C66" s="91"/>
      <c r="D66" s="90"/>
      <c r="E66" s="92"/>
      <c r="F66" s="123" t="s">
        <v>197</v>
      </c>
      <c r="G66" s="136">
        <v>0</v>
      </c>
      <c r="H66" s="136">
        <f t="shared" si="1"/>
        <v>0</v>
      </c>
      <c r="I66" s="131">
        <v>0</v>
      </c>
      <c r="J66" s="142">
        <v>0</v>
      </c>
      <c r="K66" s="131">
        <v>0</v>
      </c>
      <c r="L66" s="145">
        <f aca="true" t="shared" si="2" ref="L66:L86">+I66-J66</f>
        <v>0</v>
      </c>
      <c r="M66" s="90"/>
      <c r="O66" s="45"/>
    </row>
    <row r="67" spans="3:15" ht="12.75">
      <c r="C67" s="91"/>
      <c r="D67" s="90"/>
      <c r="E67" s="221" t="s">
        <v>198</v>
      </c>
      <c r="F67" s="221"/>
      <c r="G67" s="135">
        <v>0</v>
      </c>
      <c r="H67" s="136">
        <f t="shared" si="1"/>
        <v>0</v>
      </c>
      <c r="I67" s="133">
        <v>0</v>
      </c>
      <c r="J67" s="141">
        <v>0</v>
      </c>
      <c r="K67" s="133">
        <v>0</v>
      </c>
      <c r="L67" s="145">
        <f t="shared" si="2"/>
        <v>0</v>
      </c>
      <c r="M67" s="90"/>
      <c r="O67" s="45"/>
    </row>
    <row r="68" spans="3:15" ht="12.75">
      <c r="C68" s="91"/>
      <c r="D68" s="90"/>
      <c r="E68" s="92"/>
      <c r="F68" s="123" t="s">
        <v>199</v>
      </c>
      <c r="G68" s="136">
        <v>0</v>
      </c>
      <c r="H68" s="136">
        <f t="shared" si="1"/>
        <v>0</v>
      </c>
      <c r="I68" s="131">
        <v>0</v>
      </c>
      <c r="J68" s="131">
        <v>0</v>
      </c>
      <c r="K68" s="131">
        <v>0</v>
      </c>
      <c r="L68" s="145">
        <f t="shared" si="2"/>
        <v>0</v>
      </c>
      <c r="M68" s="90"/>
      <c r="O68" s="45"/>
    </row>
    <row r="69" spans="3:15" ht="12.75">
      <c r="C69" s="91"/>
      <c r="D69" s="90"/>
      <c r="E69" s="92"/>
      <c r="F69" s="123" t="s">
        <v>200</v>
      </c>
      <c r="G69" s="136">
        <v>0</v>
      </c>
      <c r="H69" s="136">
        <f t="shared" si="1"/>
        <v>0</v>
      </c>
      <c r="I69" s="131">
        <v>0</v>
      </c>
      <c r="J69" s="131">
        <v>0</v>
      </c>
      <c r="K69" s="131">
        <v>0</v>
      </c>
      <c r="L69" s="145">
        <f t="shared" si="2"/>
        <v>0</v>
      </c>
      <c r="M69" s="90"/>
      <c r="O69" s="45"/>
    </row>
    <row r="70" spans="3:15" ht="12.75">
      <c r="C70" s="91"/>
      <c r="D70" s="90"/>
      <c r="E70" s="92"/>
      <c r="F70" s="123" t="s">
        <v>201</v>
      </c>
      <c r="G70" s="136">
        <v>0</v>
      </c>
      <c r="H70" s="136">
        <f t="shared" si="1"/>
        <v>0</v>
      </c>
      <c r="I70" s="131">
        <v>0</v>
      </c>
      <c r="J70" s="131">
        <v>0</v>
      </c>
      <c r="K70" s="131">
        <v>0</v>
      </c>
      <c r="L70" s="145">
        <f t="shared" si="2"/>
        <v>0</v>
      </c>
      <c r="M70" s="90"/>
      <c r="O70" s="45"/>
    </row>
    <row r="71" spans="3:15" ht="12.75">
      <c r="C71" s="91"/>
      <c r="D71" s="90"/>
      <c r="E71" s="92"/>
      <c r="F71" s="123" t="s">
        <v>202</v>
      </c>
      <c r="G71" s="136">
        <v>0</v>
      </c>
      <c r="H71" s="136">
        <f t="shared" si="1"/>
        <v>0</v>
      </c>
      <c r="I71" s="131">
        <v>0</v>
      </c>
      <c r="J71" s="131">
        <v>0</v>
      </c>
      <c r="K71" s="131">
        <v>0</v>
      </c>
      <c r="L71" s="145">
        <f t="shared" si="2"/>
        <v>0</v>
      </c>
      <c r="M71" s="90"/>
      <c r="O71" s="45"/>
    </row>
    <row r="72" spans="3:15" ht="12.75">
      <c r="C72" s="91"/>
      <c r="D72" s="90"/>
      <c r="E72" s="92"/>
      <c r="F72" s="123" t="s">
        <v>203</v>
      </c>
      <c r="G72" s="136">
        <v>0</v>
      </c>
      <c r="H72" s="136">
        <f t="shared" si="1"/>
        <v>0</v>
      </c>
      <c r="I72" s="131">
        <v>0</v>
      </c>
      <c r="J72" s="131">
        <v>0</v>
      </c>
      <c r="K72" s="131">
        <v>0</v>
      </c>
      <c r="L72" s="145">
        <f t="shared" si="2"/>
        <v>0</v>
      </c>
      <c r="M72" s="90"/>
      <c r="O72" s="45"/>
    </row>
    <row r="73" spans="3:15" ht="12.75">
      <c r="C73" s="91"/>
      <c r="D73" s="90"/>
      <c r="E73" s="92"/>
      <c r="F73" s="123" t="s">
        <v>204</v>
      </c>
      <c r="G73" s="136">
        <v>0</v>
      </c>
      <c r="H73" s="136">
        <f t="shared" si="1"/>
        <v>0</v>
      </c>
      <c r="I73" s="131">
        <v>0</v>
      </c>
      <c r="J73" s="131">
        <v>0</v>
      </c>
      <c r="K73" s="131">
        <v>0</v>
      </c>
      <c r="L73" s="145">
        <f t="shared" si="2"/>
        <v>0</v>
      </c>
      <c r="M73" s="90"/>
      <c r="O73" s="45"/>
    </row>
    <row r="74" spans="3:15" ht="12.75">
      <c r="C74" s="91"/>
      <c r="D74" s="90"/>
      <c r="E74" s="92"/>
      <c r="F74" s="123" t="s">
        <v>205</v>
      </c>
      <c r="G74" s="136">
        <v>0</v>
      </c>
      <c r="H74" s="136">
        <f t="shared" si="1"/>
        <v>0</v>
      </c>
      <c r="I74" s="133">
        <v>0</v>
      </c>
      <c r="J74" s="133">
        <v>0</v>
      </c>
      <c r="K74" s="133">
        <v>0</v>
      </c>
      <c r="L74" s="145">
        <f t="shared" si="2"/>
        <v>0</v>
      </c>
      <c r="M74" s="90"/>
      <c r="O74" s="45"/>
    </row>
    <row r="75" spans="3:15" ht="12.75">
      <c r="C75" s="91"/>
      <c r="D75" s="90"/>
      <c r="E75" s="221" t="s">
        <v>206</v>
      </c>
      <c r="F75" s="221"/>
      <c r="G75" s="136">
        <v>0</v>
      </c>
      <c r="H75" s="136">
        <f t="shared" si="1"/>
        <v>0</v>
      </c>
      <c r="I75" s="131">
        <v>0</v>
      </c>
      <c r="J75" s="143">
        <v>0</v>
      </c>
      <c r="K75" s="131">
        <v>0</v>
      </c>
      <c r="L75" s="145">
        <f t="shared" si="2"/>
        <v>0</v>
      </c>
      <c r="M75" s="90"/>
      <c r="O75" s="45"/>
    </row>
    <row r="76" spans="3:15" ht="12.75">
      <c r="C76" s="91"/>
      <c r="D76" s="90"/>
      <c r="E76" s="92"/>
      <c r="F76" s="123" t="s">
        <v>207</v>
      </c>
      <c r="G76" s="136">
        <v>0</v>
      </c>
      <c r="H76" s="136">
        <f t="shared" si="1"/>
        <v>0</v>
      </c>
      <c r="I76" s="131">
        <v>0</v>
      </c>
      <c r="J76" s="131">
        <v>0</v>
      </c>
      <c r="K76" s="131">
        <v>0</v>
      </c>
      <c r="L76" s="145">
        <f t="shared" si="2"/>
        <v>0</v>
      </c>
      <c r="M76" s="90"/>
      <c r="O76" s="45"/>
    </row>
    <row r="77" spans="3:15" ht="12.75">
      <c r="C77" s="91"/>
      <c r="D77" s="90"/>
      <c r="E77" s="92"/>
      <c r="F77" s="123" t="s">
        <v>208</v>
      </c>
      <c r="G77" s="136">
        <v>0</v>
      </c>
      <c r="H77" s="136">
        <f t="shared" si="1"/>
        <v>0</v>
      </c>
      <c r="I77" s="131">
        <v>0</v>
      </c>
      <c r="J77" s="131">
        <v>0</v>
      </c>
      <c r="K77" s="131">
        <v>0</v>
      </c>
      <c r="L77" s="145">
        <f t="shared" si="2"/>
        <v>0</v>
      </c>
      <c r="M77" s="90"/>
      <c r="O77" s="45"/>
    </row>
    <row r="78" spans="3:15" ht="12.75">
      <c r="C78" s="91"/>
      <c r="D78" s="90"/>
      <c r="E78" s="92"/>
      <c r="F78" s="123" t="s">
        <v>209</v>
      </c>
      <c r="G78" s="136">
        <v>0</v>
      </c>
      <c r="H78" s="136">
        <f t="shared" si="1"/>
        <v>0</v>
      </c>
      <c r="I78" s="131">
        <v>0</v>
      </c>
      <c r="J78" s="131">
        <v>0</v>
      </c>
      <c r="K78" s="131">
        <v>0</v>
      </c>
      <c r="L78" s="145">
        <f t="shared" si="2"/>
        <v>0</v>
      </c>
      <c r="M78" s="90"/>
      <c r="O78" s="45"/>
    </row>
    <row r="79" spans="3:15" ht="12.75">
      <c r="C79" s="91"/>
      <c r="D79" s="90"/>
      <c r="E79" s="221" t="s">
        <v>210</v>
      </c>
      <c r="F79" s="221"/>
      <c r="G79" s="135">
        <v>0</v>
      </c>
      <c r="H79" s="136">
        <f t="shared" si="1"/>
        <v>0</v>
      </c>
      <c r="I79" s="133">
        <v>0</v>
      </c>
      <c r="J79" s="141">
        <v>0</v>
      </c>
      <c r="K79" s="133">
        <v>0</v>
      </c>
      <c r="L79" s="145">
        <f t="shared" si="2"/>
        <v>0</v>
      </c>
      <c r="M79" s="90"/>
      <c r="O79" s="45"/>
    </row>
    <row r="80" spans="3:15" ht="12.75">
      <c r="C80" s="91"/>
      <c r="D80" s="90"/>
      <c r="E80" s="92"/>
      <c r="F80" s="123" t="s">
        <v>211</v>
      </c>
      <c r="G80" s="136">
        <v>0</v>
      </c>
      <c r="H80" s="136">
        <f t="shared" si="1"/>
        <v>0</v>
      </c>
      <c r="I80" s="131">
        <v>0</v>
      </c>
      <c r="J80" s="131">
        <v>0</v>
      </c>
      <c r="K80" s="131">
        <v>0</v>
      </c>
      <c r="L80" s="145">
        <f t="shared" si="2"/>
        <v>0</v>
      </c>
      <c r="M80" s="90"/>
      <c r="O80" s="45"/>
    </row>
    <row r="81" spans="3:15" ht="12.75">
      <c r="C81" s="91"/>
      <c r="D81" s="90"/>
      <c r="E81" s="92"/>
      <c r="F81" s="123" t="s">
        <v>212</v>
      </c>
      <c r="G81" s="136">
        <v>0</v>
      </c>
      <c r="H81" s="136">
        <f aca="true" t="shared" si="3" ref="H81:H86">+I81-G81</f>
        <v>0</v>
      </c>
      <c r="I81" s="131">
        <v>0</v>
      </c>
      <c r="J81" s="131">
        <v>0</v>
      </c>
      <c r="K81" s="131">
        <v>0</v>
      </c>
      <c r="L81" s="145">
        <f t="shared" si="2"/>
        <v>0</v>
      </c>
      <c r="M81" s="90"/>
      <c r="O81" s="45"/>
    </row>
    <row r="82" spans="3:15" ht="12.75">
      <c r="C82" s="91"/>
      <c r="D82" s="90"/>
      <c r="E82" s="92"/>
      <c r="F82" s="123" t="s">
        <v>213</v>
      </c>
      <c r="G82" s="136">
        <v>0</v>
      </c>
      <c r="H82" s="136">
        <f t="shared" si="3"/>
        <v>0</v>
      </c>
      <c r="I82" s="131">
        <v>0</v>
      </c>
      <c r="J82" s="131">
        <v>0</v>
      </c>
      <c r="K82" s="131">
        <v>0</v>
      </c>
      <c r="L82" s="145">
        <f t="shared" si="2"/>
        <v>0</v>
      </c>
      <c r="M82" s="90"/>
      <c r="O82" s="45"/>
    </row>
    <row r="83" spans="3:15" ht="12.75">
      <c r="C83" s="91"/>
      <c r="D83" s="90"/>
      <c r="E83" s="92"/>
      <c r="F83" s="123" t="s">
        <v>214</v>
      </c>
      <c r="G83" s="136">
        <v>0</v>
      </c>
      <c r="H83" s="136">
        <f t="shared" si="3"/>
        <v>0</v>
      </c>
      <c r="I83" s="131">
        <v>0</v>
      </c>
      <c r="J83" s="131">
        <v>0</v>
      </c>
      <c r="K83" s="131">
        <v>0</v>
      </c>
      <c r="L83" s="145">
        <f t="shared" si="2"/>
        <v>0</v>
      </c>
      <c r="M83" s="90"/>
      <c r="O83" s="45"/>
    </row>
    <row r="84" spans="3:15" ht="12.75">
      <c r="C84" s="91"/>
      <c r="D84" s="90"/>
      <c r="E84" s="92"/>
      <c r="F84" s="123" t="s">
        <v>215</v>
      </c>
      <c r="G84" s="136">
        <v>0</v>
      </c>
      <c r="H84" s="136">
        <f t="shared" si="3"/>
        <v>0</v>
      </c>
      <c r="I84" s="131">
        <v>0</v>
      </c>
      <c r="J84" s="131">
        <f aca="true" t="shared" si="4" ref="J84:K86">+H84+I84</f>
        <v>0</v>
      </c>
      <c r="K84" s="131">
        <f t="shared" si="4"/>
        <v>0</v>
      </c>
      <c r="L84" s="145">
        <f t="shared" si="2"/>
        <v>0</v>
      </c>
      <c r="M84" s="90"/>
      <c r="O84" s="45"/>
    </row>
    <row r="85" spans="3:15" ht="12.75">
      <c r="C85" s="91"/>
      <c r="D85" s="90"/>
      <c r="E85" s="92"/>
      <c r="F85" s="123" t="s">
        <v>216</v>
      </c>
      <c r="G85" s="136">
        <v>0</v>
      </c>
      <c r="H85" s="136">
        <f t="shared" si="3"/>
        <v>0</v>
      </c>
      <c r="I85" s="131">
        <v>0</v>
      </c>
      <c r="J85" s="131">
        <f t="shared" si="4"/>
        <v>0</v>
      </c>
      <c r="K85" s="131">
        <f t="shared" si="4"/>
        <v>0</v>
      </c>
      <c r="L85" s="145">
        <f t="shared" si="2"/>
        <v>0</v>
      </c>
      <c r="M85" s="90"/>
      <c r="O85" s="45"/>
    </row>
    <row r="86" spans="3:15" ht="12.75">
      <c r="C86" s="91"/>
      <c r="D86" s="90"/>
      <c r="E86" s="92"/>
      <c r="F86" s="123" t="s">
        <v>217</v>
      </c>
      <c r="G86" s="136">
        <v>0</v>
      </c>
      <c r="H86" s="136">
        <f t="shared" si="3"/>
        <v>0</v>
      </c>
      <c r="I86" s="131">
        <v>0</v>
      </c>
      <c r="J86" s="131">
        <f t="shared" si="4"/>
        <v>0</v>
      </c>
      <c r="K86" s="131">
        <f t="shared" si="4"/>
        <v>0</v>
      </c>
      <c r="L86" s="145">
        <f t="shared" si="2"/>
        <v>0</v>
      </c>
      <c r="M86" s="90"/>
      <c r="O86" s="45"/>
    </row>
    <row r="87" spans="3:15" ht="12.75">
      <c r="C87" s="91"/>
      <c r="D87" s="90"/>
      <c r="E87" s="92"/>
      <c r="F87" s="123"/>
      <c r="G87" s="136"/>
      <c r="H87" s="138"/>
      <c r="I87" s="131"/>
      <c r="J87" s="142"/>
      <c r="K87" s="131"/>
      <c r="L87" s="145"/>
      <c r="M87" s="90"/>
      <c r="O87" s="45"/>
    </row>
    <row r="88" spans="3:15" ht="21.75" customHeight="1">
      <c r="C88" s="243" t="s">
        <v>10</v>
      </c>
      <c r="D88" s="243"/>
      <c r="E88" s="243"/>
      <c r="F88" s="243"/>
      <c r="G88" s="137">
        <f>+G15+G23+G33+G43+G53+G63+G67+G75+G79</f>
        <v>1616066687</v>
      </c>
      <c r="H88" s="137">
        <f>+H15+H23+H33+H43+H53+H63+H67+H75+H79</f>
        <v>80020808.27999996</v>
      </c>
      <c r="I88" s="137">
        <f>+I15+I23+I33+I43+I53+I63+I67+I75+I79</f>
        <v>1696087495.28</v>
      </c>
      <c r="J88" s="137">
        <f>+J15+J23+J33+J43+J53+J63+J67+J75+J79</f>
        <v>1585975024.97</v>
      </c>
      <c r="K88" s="137">
        <f>+K15+K23+K33+K43+K53+K63+K67+K75+K79</f>
        <v>1585975024.97</v>
      </c>
      <c r="L88" s="148">
        <f>+L15+L23+L33+L43+L53+L63+L67+L75+L79</f>
        <v>110112470.30999994</v>
      </c>
      <c r="M88" s="90"/>
      <c r="N88" s="77"/>
      <c r="O88" s="45"/>
    </row>
    <row r="89" spans="3:13" ht="12.75">
      <c r="C89" s="229"/>
      <c r="D89" s="229"/>
      <c r="E89" s="229"/>
      <c r="F89" s="229"/>
      <c r="G89" s="229"/>
      <c r="H89" s="229"/>
      <c r="I89" s="229"/>
      <c r="J89" s="229"/>
      <c r="K89" s="229"/>
      <c r="L89" s="229"/>
      <c r="M89" s="90"/>
    </row>
    <row r="90" spans="3:14" ht="14.25" customHeight="1">
      <c r="C90" s="227" t="s">
        <v>293</v>
      </c>
      <c r="D90" s="227"/>
      <c r="E90" s="227"/>
      <c r="F90" s="227"/>
      <c r="G90" s="227"/>
      <c r="H90" s="227"/>
      <c r="I90" s="227"/>
      <c r="J90" s="227"/>
      <c r="K90" s="227"/>
      <c r="L90" s="227"/>
      <c r="M90" s="227"/>
      <c r="N90" s="227"/>
    </row>
    <row r="91" spans="3:13" ht="12.75"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</row>
    <row r="92" spans="9:12" ht="12.75">
      <c r="I92" s="122"/>
      <c r="J92" s="122"/>
      <c r="K92" s="122"/>
      <c r="L92" s="122"/>
    </row>
    <row r="93" spans="6:11" ht="24.75" customHeight="1">
      <c r="F93" s="95" t="s">
        <v>139</v>
      </c>
      <c r="K93" s="95" t="s">
        <v>139</v>
      </c>
    </row>
    <row r="94" spans="6:11" ht="12.75">
      <c r="F94" s="96" t="s">
        <v>140</v>
      </c>
      <c r="K94" s="96" t="s">
        <v>167</v>
      </c>
    </row>
    <row r="95" spans="3:12" ht="12.75">
      <c r="C95" s="1"/>
      <c r="F95" s="96" t="s">
        <v>32</v>
      </c>
      <c r="K95" s="96" t="s">
        <v>141</v>
      </c>
      <c r="L95" s="43"/>
    </row>
    <row r="96" spans="3:11" ht="12.75">
      <c r="C96" s="15"/>
      <c r="D96" s="43"/>
      <c r="E96" s="43"/>
      <c r="F96" s="43"/>
      <c r="G96" s="43"/>
      <c r="H96" s="43"/>
      <c r="I96" s="43"/>
      <c r="J96" s="43"/>
      <c r="K96" s="96" t="s">
        <v>142</v>
      </c>
    </row>
    <row r="101" ht="12.75">
      <c r="F101" s="113"/>
    </row>
  </sheetData>
  <sheetProtection/>
  <mergeCells count="21">
    <mergeCell ref="G12:K12"/>
    <mergeCell ref="L12:L13"/>
    <mergeCell ref="C12:F14"/>
    <mergeCell ref="E15:F15"/>
    <mergeCell ref="E23:F23"/>
    <mergeCell ref="C90:N90"/>
    <mergeCell ref="C9:L9"/>
    <mergeCell ref="C3:L3"/>
    <mergeCell ref="C4:L4"/>
    <mergeCell ref="C5:L5"/>
    <mergeCell ref="C6:L6"/>
    <mergeCell ref="C7:L7"/>
    <mergeCell ref="E33:F33"/>
    <mergeCell ref="C89:L89"/>
    <mergeCell ref="E43:F43"/>
    <mergeCell ref="E53:F53"/>
    <mergeCell ref="E63:F63"/>
    <mergeCell ref="E67:F67"/>
    <mergeCell ref="E75:F75"/>
    <mergeCell ref="E79:F79"/>
    <mergeCell ref="C88:F88"/>
  </mergeCells>
  <printOptions horizontalCentered="1"/>
  <pageMargins left="0.7086614173228347" right="0.15748031496062992" top="0.3937007874015748" bottom="0.31496062992125984" header="0.31496062992125984" footer="0.31496062992125984"/>
  <pageSetup horizontalDpi="600" verticalDpi="600" orientation="landscape" scale="65" r:id="rId2"/>
  <headerFooter>
    <oddFooter>&amp;C
&amp;P/&amp;N</oddFooter>
  </headerFooter>
  <rowBreaks count="1" manualBreakCount="1">
    <brk id="62" min="2" max="1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B3:N41"/>
  <sheetViews>
    <sheetView zoomScale="200" zoomScaleNormal="200" zoomScaleSheetLayoutView="115" zoomScalePageLayoutView="0" workbookViewId="0" topLeftCell="G1">
      <selection activeCell="K28" sqref="K28"/>
    </sheetView>
  </sheetViews>
  <sheetFormatPr defaultColWidth="9.140625" defaultRowHeight="12.75"/>
  <cols>
    <col min="1" max="1" width="9.140625" style="0" customWidth="1"/>
    <col min="2" max="2" width="1.7109375" style="0" customWidth="1"/>
    <col min="3" max="4" width="5.28125" style="0" bestFit="1" customWidth="1"/>
    <col min="5" max="5" width="45.421875" style="0" customWidth="1"/>
    <col min="6" max="6" width="17.57421875" style="0" bestFit="1" customWidth="1"/>
    <col min="7" max="7" width="18.7109375" style="0" customWidth="1"/>
    <col min="8" max="8" width="17.57421875" style="0" bestFit="1" customWidth="1"/>
    <col min="9" max="11" width="16.00390625" style="0" customWidth="1"/>
    <col min="12" max="12" width="4.140625" style="0" customWidth="1"/>
    <col min="13" max="13" width="12.8515625" style="0" bestFit="1" customWidth="1"/>
    <col min="14" max="14" width="14.8515625" style="0" bestFit="1" customWidth="1"/>
    <col min="15" max="15" width="12.8515625" style="0" bestFit="1" customWidth="1"/>
  </cols>
  <sheetData>
    <row r="3" spans="2:11" ht="15">
      <c r="B3" s="238" t="s">
        <v>14</v>
      </c>
      <c r="C3" s="238"/>
      <c r="D3" s="238"/>
      <c r="E3" s="238"/>
      <c r="F3" s="238"/>
      <c r="G3" s="238"/>
      <c r="H3" s="238"/>
      <c r="I3" s="238"/>
      <c r="J3" s="238"/>
      <c r="K3" s="238"/>
    </row>
    <row r="4" spans="2:11" ht="12.75">
      <c r="B4" s="240" t="s">
        <v>33</v>
      </c>
      <c r="C4" s="241"/>
      <c r="D4" s="241"/>
      <c r="E4" s="241"/>
      <c r="F4" s="241"/>
      <c r="G4" s="241"/>
      <c r="H4" s="241"/>
      <c r="I4" s="241"/>
      <c r="J4" s="241"/>
      <c r="K4" s="241"/>
    </row>
    <row r="5" spans="2:11" ht="12.75">
      <c r="B5" s="242" t="s">
        <v>218</v>
      </c>
      <c r="C5" s="242"/>
      <c r="D5" s="242"/>
      <c r="E5" s="242"/>
      <c r="F5" s="242"/>
      <c r="G5" s="242"/>
      <c r="H5" s="242"/>
      <c r="I5" s="242"/>
      <c r="J5" s="242"/>
      <c r="K5" s="242"/>
    </row>
    <row r="6" spans="2:11" ht="12.75">
      <c r="B6" s="242" t="s">
        <v>219</v>
      </c>
      <c r="C6" s="242"/>
      <c r="D6" s="242"/>
      <c r="E6" s="242"/>
      <c r="F6" s="242"/>
      <c r="G6" s="242"/>
      <c r="H6" s="242"/>
      <c r="I6" s="242"/>
      <c r="J6" s="242"/>
      <c r="K6" s="242"/>
    </row>
    <row r="7" spans="2:11" ht="12.75">
      <c r="B7" s="242" t="s">
        <v>65</v>
      </c>
      <c r="C7" s="242"/>
      <c r="D7" s="242"/>
      <c r="E7" s="242"/>
      <c r="F7" s="242"/>
      <c r="G7" s="242"/>
      <c r="H7" s="242"/>
      <c r="I7" s="242"/>
      <c r="J7" s="242"/>
      <c r="K7" s="242"/>
    </row>
    <row r="8" spans="2:9" ht="12.75">
      <c r="B8" s="13"/>
      <c r="C8" s="13"/>
      <c r="D8" s="13"/>
      <c r="E8" s="13" t="s">
        <v>300</v>
      </c>
      <c r="F8" s="13"/>
      <c r="G8" s="13"/>
      <c r="H8" s="13"/>
      <c r="I8" s="13"/>
    </row>
    <row r="9" spans="2:11" ht="12.75">
      <c r="B9" s="240" t="s">
        <v>302</v>
      </c>
      <c r="C9" s="240"/>
      <c r="D9" s="240"/>
      <c r="E9" s="240"/>
      <c r="F9" s="240"/>
      <c r="G9" s="240"/>
      <c r="H9" s="240"/>
      <c r="I9" s="240"/>
      <c r="J9" s="240"/>
      <c r="K9" s="240"/>
    </row>
    <row r="10" spans="2:9" ht="12.75">
      <c r="B10" s="13"/>
      <c r="C10" s="13"/>
      <c r="D10" s="13"/>
      <c r="E10" s="13"/>
      <c r="F10" s="13"/>
      <c r="G10" s="13"/>
      <c r="H10" s="13"/>
      <c r="I10" s="13"/>
    </row>
    <row r="11" spans="2:12" ht="19.5" customHeight="1"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</row>
    <row r="12" spans="2:12" ht="19.5" customHeight="1">
      <c r="B12" s="249" t="s">
        <v>64</v>
      </c>
      <c r="C12" s="250"/>
      <c r="D12" s="250"/>
      <c r="E12" s="251"/>
      <c r="F12" s="244" t="s">
        <v>176</v>
      </c>
      <c r="G12" s="245"/>
      <c r="H12" s="245"/>
      <c r="I12" s="245"/>
      <c r="J12" s="246"/>
      <c r="K12" s="247" t="s">
        <v>177</v>
      </c>
      <c r="L12" s="90"/>
    </row>
    <row r="13" spans="2:12" ht="22.5" customHeight="1">
      <c r="B13" s="252"/>
      <c r="C13" s="253"/>
      <c r="D13" s="253"/>
      <c r="E13" s="254"/>
      <c r="F13" s="125" t="s">
        <v>45</v>
      </c>
      <c r="G13" s="124" t="s">
        <v>175</v>
      </c>
      <c r="H13" s="124" t="s">
        <v>36</v>
      </c>
      <c r="I13" s="140" t="s">
        <v>9</v>
      </c>
      <c r="J13" s="132" t="s">
        <v>8</v>
      </c>
      <c r="K13" s="248"/>
      <c r="L13" s="90"/>
    </row>
    <row r="14" spans="2:12" ht="15" customHeight="1">
      <c r="B14" s="255"/>
      <c r="C14" s="256"/>
      <c r="D14" s="256"/>
      <c r="E14" s="256"/>
      <c r="F14" s="134">
        <v>1</v>
      </c>
      <c r="G14" s="134">
        <v>2</v>
      </c>
      <c r="H14" s="132" t="s">
        <v>178</v>
      </c>
      <c r="I14" s="140">
        <v>4</v>
      </c>
      <c r="J14" s="132">
        <v>5</v>
      </c>
      <c r="K14" s="124" t="s">
        <v>179</v>
      </c>
      <c r="L14" s="90"/>
    </row>
    <row r="15" spans="2:14" ht="16.5" customHeight="1">
      <c r="B15" s="91"/>
      <c r="C15" s="92"/>
      <c r="D15" s="221"/>
      <c r="E15" s="221"/>
      <c r="F15" s="135"/>
      <c r="G15" s="135"/>
      <c r="H15" s="133"/>
      <c r="I15" s="141"/>
      <c r="J15" s="133"/>
      <c r="K15" s="133"/>
      <c r="L15" s="90"/>
      <c r="M15" s="77"/>
      <c r="N15" s="77"/>
    </row>
    <row r="16" spans="2:14" ht="16.5" customHeight="1">
      <c r="B16" s="91"/>
      <c r="C16" s="92"/>
      <c r="D16" s="225" t="s">
        <v>222</v>
      </c>
      <c r="E16" s="225"/>
      <c r="F16" s="135">
        <v>1437319081</v>
      </c>
      <c r="G16" s="135">
        <f>+H16-F16</f>
        <v>59720731.56999993</v>
      </c>
      <c r="H16" s="133">
        <f>1498720174.04-1590867.2-89494.27</f>
        <v>1497039812.57</v>
      </c>
      <c r="I16" s="135">
        <v>1472682933.24</v>
      </c>
      <c r="J16" s="135">
        <v>1472682933.24</v>
      </c>
      <c r="K16" s="133">
        <f>+H16-I16</f>
        <v>24356879.329999924</v>
      </c>
      <c r="L16" s="90"/>
      <c r="M16" s="77"/>
      <c r="N16" s="77"/>
    </row>
    <row r="17" spans="2:14" ht="16.5" customHeight="1">
      <c r="B17" s="91"/>
      <c r="C17" s="92"/>
      <c r="D17" s="225"/>
      <c r="E17" s="225"/>
      <c r="F17" s="135"/>
      <c r="G17" s="135"/>
      <c r="H17" s="133"/>
      <c r="I17" s="141"/>
      <c r="J17" s="133"/>
      <c r="K17" s="133"/>
      <c r="L17" s="90"/>
      <c r="M17" s="77"/>
      <c r="N17" s="77"/>
    </row>
    <row r="18" spans="2:14" ht="16.5" customHeight="1">
      <c r="B18" s="91"/>
      <c r="C18" s="92"/>
      <c r="D18" s="225" t="s">
        <v>223</v>
      </c>
      <c r="E18" s="225"/>
      <c r="F18" s="135">
        <v>178747606</v>
      </c>
      <c r="G18" s="135">
        <f>+H18-F18</f>
        <v>20300076.71000004</v>
      </c>
      <c r="H18" s="133">
        <v>199047682.71000004</v>
      </c>
      <c r="I18" s="135">
        <v>113292091.72999999</v>
      </c>
      <c r="J18" s="135">
        <v>113292091.72999999</v>
      </c>
      <c r="K18" s="133">
        <f>+H18-I18</f>
        <v>85755590.98000005</v>
      </c>
      <c r="L18" s="90"/>
      <c r="M18" s="77"/>
      <c r="N18" s="77"/>
    </row>
    <row r="19" spans="2:14" ht="16.5" customHeight="1">
      <c r="B19" s="91"/>
      <c r="C19" s="92"/>
      <c r="D19" s="225"/>
      <c r="E19" s="225"/>
      <c r="F19" s="135"/>
      <c r="G19" s="135"/>
      <c r="H19" s="133"/>
      <c r="I19" s="141"/>
      <c r="J19" s="133"/>
      <c r="K19" s="133"/>
      <c r="L19" s="90"/>
      <c r="M19" s="77"/>
      <c r="N19" s="77"/>
    </row>
    <row r="20" spans="2:14" ht="16.5" customHeight="1">
      <c r="B20" s="91"/>
      <c r="C20" s="92"/>
      <c r="D20" s="225" t="s">
        <v>224</v>
      </c>
      <c r="E20" s="225"/>
      <c r="F20" s="135"/>
      <c r="G20" s="135"/>
      <c r="H20" s="133"/>
      <c r="I20" s="141"/>
      <c r="J20" s="133"/>
      <c r="K20" s="133"/>
      <c r="L20" s="90"/>
      <c r="M20" s="77"/>
      <c r="N20" s="77"/>
    </row>
    <row r="21" spans="2:14" ht="16.5" customHeight="1">
      <c r="B21" s="91"/>
      <c r="C21" s="92"/>
      <c r="D21" s="126"/>
      <c r="E21" s="126"/>
      <c r="F21" s="135"/>
      <c r="G21" s="135"/>
      <c r="H21" s="133"/>
      <c r="I21" s="141"/>
      <c r="J21" s="133"/>
      <c r="K21" s="133"/>
      <c r="L21" s="90"/>
      <c r="M21" s="77"/>
      <c r="N21" s="77"/>
    </row>
    <row r="22" spans="2:14" ht="16.5" customHeight="1">
      <c r="B22" s="91"/>
      <c r="C22" s="92"/>
      <c r="D22" s="225" t="s">
        <v>224</v>
      </c>
      <c r="E22" s="225"/>
      <c r="F22" s="135"/>
      <c r="G22" s="135"/>
      <c r="H22" s="133"/>
      <c r="I22" s="141"/>
      <c r="J22" s="133"/>
      <c r="K22" s="133"/>
      <c r="L22" s="90"/>
      <c r="M22" s="77"/>
      <c r="N22" s="77"/>
    </row>
    <row r="23" spans="2:14" ht="16.5" customHeight="1">
      <c r="B23" s="91"/>
      <c r="C23" s="92"/>
      <c r="D23" s="126"/>
      <c r="E23" s="126"/>
      <c r="F23" s="135"/>
      <c r="G23" s="135"/>
      <c r="H23" s="133"/>
      <c r="I23" s="141"/>
      <c r="J23" s="133"/>
      <c r="K23" s="133"/>
      <c r="L23" s="90"/>
      <c r="M23" s="77"/>
      <c r="N23" s="77"/>
    </row>
    <row r="24" spans="2:14" ht="16.5" customHeight="1">
      <c r="B24" s="91"/>
      <c r="C24" s="92"/>
      <c r="D24" s="225" t="s">
        <v>225</v>
      </c>
      <c r="E24" s="225"/>
      <c r="F24" s="135"/>
      <c r="G24" s="135"/>
      <c r="H24" s="133"/>
      <c r="I24" s="141"/>
      <c r="J24" s="133"/>
      <c r="K24" s="133"/>
      <c r="L24" s="90"/>
      <c r="M24" s="77"/>
      <c r="N24" s="77"/>
    </row>
    <row r="25" spans="2:14" ht="16.5" customHeight="1">
      <c r="B25" s="91"/>
      <c r="C25" s="92"/>
      <c r="D25" s="126"/>
      <c r="E25" s="126"/>
      <c r="F25" s="135"/>
      <c r="G25" s="135"/>
      <c r="H25" s="133"/>
      <c r="I25" s="141"/>
      <c r="J25" s="133"/>
      <c r="K25" s="133"/>
      <c r="L25" s="90"/>
      <c r="M25" s="77"/>
      <c r="N25" s="77"/>
    </row>
    <row r="26" spans="2:14" ht="16.5" customHeight="1">
      <c r="B26" s="91"/>
      <c r="C26" s="92"/>
      <c r="D26" s="225" t="s">
        <v>226</v>
      </c>
      <c r="E26" s="225"/>
      <c r="F26" s="135"/>
      <c r="G26" s="135"/>
      <c r="H26" s="133"/>
      <c r="I26" s="141"/>
      <c r="J26" s="133"/>
      <c r="K26" s="133"/>
      <c r="L26" s="90"/>
      <c r="M26" s="77"/>
      <c r="N26" s="77"/>
    </row>
    <row r="27" spans="2:14" ht="16.5" customHeight="1">
      <c r="B27" s="91"/>
      <c r="C27" s="92"/>
      <c r="D27" s="126"/>
      <c r="E27" s="126"/>
      <c r="F27" s="135"/>
      <c r="G27" s="135"/>
      <c r="H27" s="133"/>
      <c r="I27" s="141"/>
      <c r="J27" s="133"/>
      <c r="K27" s="133"/>
      <c r="L27" s="90"/>
      <c r="M27" s="77"/>
      <c r="N27" s="77"/>
    </row>
    <row r="28" spans="2:14" ht="21.75" customHeight="1">
      <c r="B28" s="243" t="s">
        <v>10</v>
      </c>
      <c r="C28" s="243"/>
      <c r="D28" s="243"/>
      <c r="E28" s="243"/>
      <c r="F28" s="137">
        <f>SUM(F16:F26)</f>
        <v>1616066687</v>
      </c>
      <c r="G28" s="137">
        <f>SUM(G16:G26)</f>
        <v>80020808.27999997</v>
      </c>
      <c r="H28" s="137">
        <f>SUM(H16:H26)</f>
        <v>1696087495.28</v>
      </c>
      <c r="I28" s="137">
        <f>SUM(I16:I26)</f>
        <v>1585975024.97</v>
      </c>
      <c r="J28" s="137">
        <f>SUM(J16:J26)</f>
        <v>1585975024.97</v>
      </c>
      <c r="K28" s="148">
        <f>SUM(K16:K26)</f>
        <v>110112470.30999997</v>
      </c>
      <c r="L28" s="90"/>
      <c r="M28" s="77"/>
      <c r="N28" s="45"/>
    </row>
    <row r="29" spans="2:12" ht="12.75"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90"/>
    </row>
    <row r="30" spans="2:13" ht="14.25" customHeight="1">
      <c r="B30" s="227" t="s">
        <v>293</v>
      </c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7"/>
    </row>
    <row r="31" spans="2:12" ht="12.75"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8:11" ht="27" customHeight="1">
      <c r="H32" s="122"/>
      <c r="I32" s="122"/>
      <c r="J32" s="122"/>
      <c r="K32" s="122"/>
    </row>
    <row r="33" spans="5:10" ht="12.75">
      <c r="E33" s="95" t="s">
        <v>139</v>
      </c>
      <c r="J33" s="95" t="s">
        <v>139</v>
      </c>
    </row>
    <row r="34" spans="5:10" ht="12.75">
      <c r="E34" s="96" t="s">
        <v>140</v>
      </c>
      <c r="J34" s="96" t="s">
        <v>167</v>
      </c>
    </row>
    <row r="35" spans="2:11" ht="12.75">
      <c r="B35" s="1"/>
      <c r="E35" s="96" t="s">
        <v>32</v>
      </c>
      <c r="J35" s="96" t="s">
        <v>141</v>
      </c>
      <c r="K35" s="43"/>
    </row>
    <row r="36" spans="2:10" ht="12.75">
      <c r="B36" s="15"/>
      <c r="C36" s="43"/>
      <c r="D36" s="43"/>
      <c r="E36" s="43"/>
      <c r="F36" s="43"/>
      <c r="G36" s="43"/>
      <c r="H36" s="43"/>
      <c r="I36" s="43"/>
      <c r="J36" s="96" t="s">
        <v>142</v>
      </c>
    </row>
    <row r="41" ht="12.75">
      <c r="E41" s="113"/>
    </row>
  </sheetData>
  <sheetProtection/>
  <mergeCells count="21">
    <mergeCell ref="B30:M30"/>
    <mergeCell ref="B9:K9"/>
    <mergeCell ref="B29:K29"/>
    <mergeCell ref="D15:E15"/>
    <mergeCell ref="D16:E16"/>
    <mergeCell ref="D20:E20"/>
    <mergeCell ref="D17:E17"/>
    <mergeCell ref="D18:E18"/>
    <mergeCell ref="D19:E19"/>
    <mergeCell ref="D22:E22"/>
    <mergeCell ref="B12:E14"/>
    <mergeCell ref="F12:J12"/>
    <mergeCell ref="K12:K13"/>
    <mergeCell ref="D24:E24"/>
    <mergeCell ref="D26:E26"/>
    <mergeCell ref="B28:E28"/>
    <mergeCell ref="B3:K3"/>
    <mergeCell ref="B4:K4"/>
    <mergeCell ref="B5:K5"/>
    <mergeCell ref="B6:K6"/>
    <mergeCell ref="B7:K7"/>
  </mergeCells>
  <printOptions horizontalCentered="1"/>
  <pageMargins left="0.7086614173228347" right="0.15748031496062992" top="0.3937007874015748" bottom="0.31496062992125984" header="0.31496062992125984" footer="0.31496062992125984"/>
  <pageSetup horizontalDpi="600" verticalDpi="600" orientation="landscape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N24"/>
  <sheetViews>
    <sheetView zoomScale="160" zoomScaleNormal="160" zoomScalePageLayoutView="0" workbookViewId="0" topLeftCell="D1">
      <selection activeCell="I14" sqref="I14"/>
    </sheetView>
  </sheetViews>
  <sheetFormatPr defaultColWidth="9.140625" defaultRowHeight="12.75"/>
  <cols>
    <col min="1" max="1" width="3.421875" style="0" customWidth="1"/>
    <col min="2" max="2" width="1.7109375" style="0" customWidth="1"/>
    <col min="3" max="3" width="39.28125" style="0" customWidth="1"/>
    <col min="4" max="7" width="18.421875" style="0" customWidth="1"/>
    <col min="8" max="8" width="18.421875" style="0" hidden="1" customWidth="1"/>
    <col min="9" max="9" width="18.421875" style="0" customWidth="1"/>
    <col min="10" max="10" width="18.7109375" style="0" customWidth="1"/>
    <col min="11" max="11" width="3.421875" style="0" customWidth="1"/>
    <col min="12" max="12" width="11.28125" style="0" bestFit="1" customWidth="1"/>
  </cols>
  <sheetData>
    <row r="2" spans="2:12" ht="15">
      <c r="B2" s="238" t="s">
        <v>14</v>
      </c>
      <c r="C2" s="238"/>
      <c r="D2" s="238"/>
      <c r="E2" s="238"/>
      <c r="F2" s="238"/>
      <c r="G2" s="238"/>
      <c r="H2" s="238"/>
      <c r="I2" s="238"/>
      <c r="J2" s="238"/>
      <c r="K2" s="13"/>
      <c r="L2" s="13"/>
    </row>
    <row r="3" spans="2:12" ht="12.75">
      <c r="B3" s="240" t="s">
        <v>33</v>
      </c>
      <c r="C3" s="241"/>
      <c r="D3" s="241"/>
      <c r="E3" s="241"/>
      <c r="F3" s="241"/>
      <c r="G3" s="241"/>
      <c r="H3" s="241"/>
      <c r="I3" s="241"/>
      <c r="J3" s="241"/>
      <c r="K3" s="13"/>
      <c r="L3" s="13"/>
    </row>
    <row r="4" spans="2:12" ht="12.75">
      <c r="B4" s="242" t="s">
        <v>218</v>
      </c>
      <c r="C4" s="242"/>
      <c r="D4" s="242"/>
      <c r="E4" s="242"/>
      <c r="F4" s="242"/>
      <c r="G4" s="242"/>
      <c r="H4" s="242"/>
      <c r="I4" s="242"/>
      <c r="J4" s="242"/>
      <c r="K4" s="13"/>
      <c r="L4" s="13"/>
    </row>
    <row r="5" spans="2:12" ht="12.75">
      <c r="B5" s="242" t="s">
        <v>227</v>
      </c>
      <c r="C5" s="242"/>
      <c r="D5" s="242"/>
      <c r="E5" s="242"/>
      <c r="F5" s="242"/>
      <c r="G5" s="242"/>
      <c r="H5" s="242"/>
      <c r="I5" s="242"/>
      <c r="J5" s="242"/>
      <c r="K5" s="13"/>
      <c r="L5" s="13"/>
    </row>
    <row r="6" spans="2:12" ht="12.75">
      <c r="B6" s="242" t="s">
        <v>65</v>
      </c>
      <c r="C6" s="242"/>
      <c r="D6" s="242"/>
      <c r="E6" s="242"/>
      <c r="F6" s="242"/>
      <c r="G6" s="242"/>
      <c r="H6" s="242"/>
      <c r="I6" s="242"/>
      <c r="J6" s="242"/>
      <c r="K6" s="13"/>
      <c r="L6" s="13"/>
    </row>
    <row r="7" spans="2:12" ht="12.75">
      <c r="B7" s="13"/>
      <c r="C7" s="13" t="s">
        <v>300</v>
      </c>
      <c r="D7" s="13"/>
      <c r="E7" s="13"/>
      <c r="F7" s="13"/>
      <c r="G7" s="13"/>
      <c r="H7" s="13"/>
      <c r="I7" s="13"/>
      <c r="J7" s="13"/>
      <c r="K7" s="13"/>
      <c r="L7" s="13"/>
    </row>
    <row r="8" spans="1:12" ht="19.5" customHeight="1">
      <c r="A8" s="90"/>
      <c r="B8" s="240" t="s">
        <v>302</v>
      </c>
      <c r="C8" s="240"/>
      <c r="D8" s="240"/>
      <c r="E8" s="240"/>
      <c r="F8" s="240"/>
      <c r="G8" s="240"/>
      <c r="H8" s="240"/>
      <c r="I8" s="240"/>
      <c r="J8" s="240"/>
      <c r="K8" s="13"/>
      <c r="L8" s="13"/>
    </row>
    <row r="9" spans="1:12" ht="19.5" customHeight="1">
      <c r="A9" s="90"/>
      <c r="B9" s="18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1" ht="12.75" customHeight="1">
      <c r="A10" s="90"/>
      <c r="B10" s="249" t="s">
        <v>73</v>
      </c>
      <c r="C10" s="251"/>
      <c r="D10" s="244" t="s">
        <v>176</v>
      </c>
      <c r="E10" s="250"/>
      <c r="F10" s="245"/>
      <c r="G10" s="245"/>
      <c r="H10" s="245"/>
      <c r="I10" s="246"/>
      <c r="J10" s="125"/>
      <c r="K10" s="90"/>
    </row>
    <row r="11" spans="1:11" ht="24.75" customHeight="1">
      <c r="A11" s="90"/>
      <c r="B11" s="252"/>
      <c r="C11" s="254"/>
      <c r="D11" s="130" t="s">
        <v>45</v>
      </c>
      <c r="E11" s="151" t="s">
        <v>175</v>
      </c>
      <c r="F11" s="149" t="s">
        <v>36</v>
      </c>
      <c r="G11" s="130" t="s">
        <v>9</v>
      </c>
      <c r="H11" s="130" t="s">
        <v>15</v>
      </c>
      <c r="I11" s="130" t="s">
        <v>8</v>
      </c>
      <c r="J11" s="125" t="s">
        <v>177</v>
      </c>
      <c r="K11" s="90"/>
    </row>
    <row r="12" spans="1:11" ht="12.75" customHeight="1">
      <c r="A12" s="90"/>
      <c r="B12" s="252"/>
      <c r="C12" s="253"/>
      <c r="D12" s="150">
        <v>1</v>
      </c>
      <c r="E12" s="150">
        <v>2</v>
      </c>
      <c r="F12" s="132" t="s">
        <v>178</v>
      </c>
      <c r="G12" s="150">
        <v>4</v>
      </c>
      <c r="H12" s="150"/>
      <c r="I12" s="150">
        <v>5</v>
      </c>
      <c r="J12" s="124" t="s">
        <v>179</v>
      </c>
      <c r="K12" s="90"/>
    </row>
    <row r="13" spans="1:12" ht="27.75" customHeight="1">
      <c r="A13" s="90"/>
      <c r="B13" s="153"/>
      <c r="C13" s="154" t="s">
        <v>229</v>
      </c>
      <c r="D13" s="155">
        <v>1616066687</v>
      </c>
      <c r="E13" s="152">
        <f>+F13-D13</f>
        <v>80020808.27999997</v>
      </c>
      <c r="F13" s="156">
        <f>1697767856.75-1590867.2-89494.27</f>
        <v>1696087495.28</v>
      </c>
      <c r="G13" s="155">
        <v>1585975024.97</v>
      </c>
      <c r="H13" s="155"/>
      <c r="I13" s="155">
        <v>1585975024.97</v>
      </c>
      <c r="J13" s="157">
        <f>+F13-G13</f>
        <v>110112470.30999994</v>
      </c>
      <c r="K13" s="90"/>
      <c r="L13" s="77"/>
    </row>
    <row r="14" spans="1:12" ht="15.75" customHeight="1">
      <c r="A14" s="90"/>
      <c r="B14" s="91"/>
      <c r="C14" s="98" t="s">
        <v>228</v>
      </c>
      <c r="D14" s="99">
        <f>+D13</f>
        <v>1616066687</v>
      </c>
      <c r="E14" s="158">
        <f aca="true" t="shared" si="0" ref="E14:J14">+E13</f>
        <v>80020808.27999997</v>
      </c>
      <c r="F14" s="99">
        <f t="shared" si="0"/>
        <v>1696087495.28</v>
      </c>
      <c r="G14" s="99">
        <f t="shared" si="0"/>
        <v>1585975024.97</v>
      </c>
      <c r="H14" s="99">
        <f t="shared" si="0"/>
        <v>0</v>
      </c>
      <c r="I14" s="99">
        <f t="shared" si="0"/>
        <v>1585975024.97</v>
      </c>
      <c r="J14" s="99">
        <f t="shared" si="0"/>
        <v>110112470.30999994</v>
      </c>
      <c r="K14" s="90"/>
      <c r="L14" s="77"/>
    </row>
    <row r="15" spans="1:11" ht="14.25" customHeight="1">
      <c r="A15" s="90"/>
      <c r="B15" s="229"/>
      <c r="C15" s="229"/>
      <c r="D15" s="229"/>
      <c r="E15" s="257"/>
      <c r="F15" s="229"/>
      <c r="G15" s="229"/>
      <c r="H15" s="229"/>
      <c r="I15" s="229"/>
      <c r="J15" s="229"/>
      <c r="K15" s="90"/>
    </row>
    <row r="16" spans="1:14" ht="33" customHeight="1">
      <c r="A16" s="90"/>
      <c r="B16" s="97"/>
      <c r="C16" s="227" t="s">
        <v>293</v>
      </c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</row>
    <row r="17" spans="1:12" ht="31.5" customHeight="1">
      <c r="A17" s="90"/>
      <c r="C17" s="95" t="s">
        <v>139</v>
      </c>
      <c r="I17" s="95" t="s">
        <v>139</v>
      </c>
      <c r="K17" s="94"/>
      <c r="L17" s="94"/>
    </row>
    <row r="18" spans="3:12" ht="12.75">
      <c r="C18" s="96" t="s">
        <v>140</v>
      </c>
      <c r="I18" s="96" t="s">
        <v>167</v>
      </c>
      <c r="K18" s="94"/>
      <c r="L18" s="94"/>
    </row>
    <row r="19" spans="3:10" ht="12.75">
      <c r="C19" s="96" t="s">
        <v>32</v>
      </c>
      <c r="I19" s="96" t="s">
        <v>141</v>
      </c>
      <c r="J19" s="43"/>
    </row>
    <row r="20" spans="2:9" ht="12.75">
      <c r="B20" s="1"/>
      <c r="C20" s="15"/>
      <c r="D20" s="43"/>
      <c r="E20" s="43"/>
      <c r="F20" s="43"/>
      <c r="G20" s="43"/>
      <c r="H20" s="43"/>
      <c r="I20" s="96" t="s">
        <v>142</v>
      </c>
    </row>
    <row r="24" ht="12.75">
      <c r="I24" s="45"/>
    </row>
  </sheetData>
  <sheetProtection/>
  <mergeCells count="10">
    <mergeCell ref="C16:N16"/>
    <mergeCell ref="B15:J15"/>
    <mergeCell ref="B5:J5"/>
    <mergeCell ref="B4:J4"/>
    <mergeCell ref="B3:J3"/>
    <mergeCell ref="B2:J2"/>
    <mergeCell ref="B6:J6"/>
    <mergeCell ref="B8:J8"/>
    <mergeCell ref="D10:I10"/>
    <mergeCell ref="B10:C1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C2:N69"/>
  <sheetViews>
    <sheetView view="pageBreakPreview" zoomScale="130" zoomScaleSheetLayoutView="130" zoomScalePageLayoutView="0" workbookViewId="0" topLeftCell="E1">
      <selection activeCell="K58" sqref="K58"/>
    </sheetView>
  </sheetViews>
  <sheetFormatPr defaultColWidth="11.421875" defaultRowHeight="12.75"/>
  <cols>
    <col min="2" max="2" width="4.421875" style="0" customWidth="1"/>
    <col min="3" max="3" width="4.28125" style="0" customWidth="1"/>
    <col min="4" max="4" width="52.28125" style="0" customWidth="1"/>
    <col min="5" max="8" width="17.7109375" style="0" customWidth="1"/>
    <col min="9" max="9" width="17.7109375" style="0" hidden="1" customWidth="1"/>
    <col min="10" max="11" width="17.7109375" style="0" customWidth="1"/>
    <col min="12" max="12" width="13.8515625" style="0" bestFit="1" customWidth="1"/>
    <col min="13" max="13" width="12.8515625" style="0" bestFit="1" customWidth="1"/>
  </cols>
  <sheetData>
    <row r="2" spans="3:11" ht="15">
      <c r="C2" s="238" t="s">
        <v>14</v>
      </c>
      <c r="D2" s="238"/>
      <c r="E2" s="238"/>
      <c r="F2" s="238"/>
      <c r="G2" s="238"/>
      <c r="H2" s="238"/>
      <c r="I2" s="238"/>
      <c r="J2" s="238"/>
      <c r="K2" s="238"/>
    </row>
    <row r="3" spans="3:11" ht="12.75">
      <c r="C3" s="241" t="s">
        <v>33</v>
      </c>
      <c r="D3" s="241"/>
      <c r="E3" s="241"/>
      <c r="F3" s="241"/>
      <c r="G3" s="241"/>
      <c r="H3" s="241"/>
      <c r="I3" s="241"/>
      <c r="J3" s="241"/>
      <c r="K3" s="241"/>
    </row>
    <row r="4" spans="3:11" ht="12.75">
      <c r="C4" s="242" t="s">
        <v>218</v>
      </c>
      <c r="D4" s="242"/>
      <c r="E4" s="242"/>
      <c r="F4" s="242"/>
      <c r="G4" s="242"/>
      <c r="H4" s="242"/>
      <c r="I4" s="242"/>
      <c r="J4" s="242"/>
      <c r="K4" s="242"/>
    </row>
    <row r="5" spans="3:11" ht="12.75">
      <c r="C5" s="242" t="s">
        <v>230</v>
      </c>
      <c r="D5" s="242"/>
      <c r="E5" s="242"/>
      <c r="F5" s="242"/>
      <c r="G5" s="242"/>
      <c r="H5" s="242"/>
      <c r="I5" s="242"/>
      <c r="J5" s="242"/>
      <c r="K5" s="242"/>
    </row>
    <row r="6" spans="3:11" ht="12.75">
      <c r="C6" s="242" t="s">
        <v>65</v>
      </c>
      <c r="D6" s="242"/>
      <c r="E6" s="242"/>
      <c r="F6" s="242"/>
      <c r="G6" s="242"/>
      <c r="H6" s="242"/>
      <c r="I6" s="242"/>
      <c r="J6" s="242"/>
      <c r="K6" s="242"/>
    </row>
    <row r="7" spans="3:11" ht="12.75">
      <c r="C7" s="13"/>
      <c r="D7" s="13" t="s">
        <v>305</v>
      </c>
      <c r="E7" s="13"/>
      <c r="F7" s="13"/>
      <c r="G7" s="13"/>
      <c r="H7" s="13"/>
      <c r="I7" s="13"/>
      <c r="J7" s="13"/>
      <c r="K7" s="13"/>
    </row>
    <row r="8" spans="3:11" ht="12.75">
      <c r="C8" s="240" t="s">
        <v>303</v>
      </c>
      <c r="D8" s="240"/>
      <c r="E8" s="240"/>
      <c r="F8" s="240"/>
      <c r="G8" s="240"/>
      <c r="H8" s="240"/>
      <c r="I8" s="240"/>
      <c r="J8" s="240"/>
      <c r="K8" s="240"/>
    </row>
    <row r="9" spans="3:11" ht="13.5" thickBot="1">
      <c r="C9" s="13"/>
      <c r="D9" s="13"/>
      <c r="E9" s="13"/>
      <c r="F9" s="13"/>
      <c r="G9" s="13"/>
      <c r="H9" s="13"/>
      <c r="I9" s="13"/>
      <c r="J9" s="13"/>
      <c r="K9" s="13"/>
    </row>
    <row r="10" spans="3:11" ht="13.5" customHeight="1" thickBot="1" thickTop="1">
      <c r="C10" s="261" t="s">
        <v>64</v>
      </c>
      <c r="D10" s="262"/>
      <c r="E10" s="267" t="s">
        <v>176</v>
      </c>
      <c r="F10" s="268"/>
      <c r="G10" s="268"/>
      <c r="H10" s="268"/>
      <c r="I10" s="268"/>
      <c r="J10" s="269"/>
      <c r="K10" s="258" t="s">
        <v>177</v>
      </c>
    </row>
    <row r="11" spans="3:11" ht="25.5" customHeight="1">
      <c r="C11" s="263"/>
      <c r="D11" s="264"/>
      <c r="E11" s="270" t="s">
        <v>45</v>
      </c>
      <c r="F11" s="273" t="s">
        <v>231</v>
      </c>
      <c r="G11" s="273" t="s">
        <v>36</v>
      </c>
      <c r="H11" s="273" t="s">
        <v>9</v>
      </c>
      <c r="I11" s="25" t="s">
        <v>15</v>
      </c>
      <c r="J11" s="273" t="s">
        <v>8</v>
      </c>
      <c r="K11" s="259"/>
    </row>
    <row r="12" spans="3:11" ht="12.75">
      <c r="C12" s="263"/>
      <c r="D12" s="264"/>
      <c r="E12" s="271"/>
      <c r="F12" s="259"/>
      <c r="G12" s="259"/>
      <c r="H12" s="259"/>
      <c r="I12" s="25"/>
      <c r="J12" s="259"/>
      <c r="K12" s="259"/>
    </row>
    <row r="13" spans="3:11" ht="12.75">
      <c r="C13" s="263"/>
      <c r="D13" s="264"/>
      <c r="E13" s="271"/>
      <c r="F13" s="259"/>
      <c r="G13" s="259"/>
      <c r="H13" s="259"/>
      <c r="I13" s="24"/>
      <c r="J13" s="259"/>
      <c r="K13" s="259"/>
    </row>
    <row r="14" spans="3:11" ht="13.5" thickBot="1">
      <c r="C14" s="263"/>
      <c r="D14" s="264"/>
      <c r="E14" s="272"/>
      <c r="F14" s="260"/>
      <c r="G14" s="260"/>
      <c r="H14" s="260"/>
      <c r="I14" s="26"/>
      <c r="J14" s="260"/>
      <c r="K14" s="260"/>
    </row>
    <row r="15" spans="3:11" ht="14.25" thickBot="1" thickTop="1">
      <c r="C15" s="265"/>
      <c r="D15" s="266"/>
      <c r="E15" s="71">
        <v>1</v>
      </c>
      <c r="F15" s="71">
        <v>2</v>
      </c>
      <c r="G15" s="159" t="s">
        <v>232</v>
      </c>
      <c r="H15" s="71">
        <v>4</v>
      </c>
      <c r="I15" s="71">
        <v>6</v>
      </c>
      <c r="J15" s="72">
        <v>5</v>
      </c>
      <c r="K15" s="159" t="s">
        <v>179</v>
      </c>
    </row>
    <row r="16" spans="3:11" ht="12.75">
      <c r="C16" s="160"/>
      <c r="D16" s="161"/>
      <c r="E16" s="23"/>
      <c r="F16" s="23"/>
      <c r="G16" s="23"/>
      <c r="H16" s="23"/>
      <c r="I16" s="23"/>
      <c r="J16" s="23"/>
      <c r="K16" s="23"/>
    </row>
    <row r="17" spans="3:11" ht="12.75">
      <c r="C17" s="162" t="s">
        <v>69</v>
      </c>
      <c r="D17" s="163"/>
      <c r="E17" s="88">
        <f>SUM(E18:E25)</f>
        <v>6500077</v>
      </c>
      <c r="F17" s="88">
        <f>SUM(F18:F25)</f>
        <v>-710814.2000000011</v>
      </c>
      <c r="G17" s="88">
        <f>SUM(G18:G25)</f>
        <v>5789262.799999999</v>
      </c>
      <c r="H17" s="88">
        <f>SUM(H18:H25)</f>
        <v>5765614.48</v>
      </c>
      <c r="I17" s="88"/>
      <c r="J17" s="88">
        <f>SUM(J18:J25)</f>
        <v>5765614.48</v>
      </c>
      <c r="K17" s="88">
        <f>SUM(K18:K25)</f>
        <v>23648.319999998435</v>
      </c>
    </row>
    <row r="18" spans="3:11" ht="12.75">
      <c r="C18" s="21"/>
      <c r="D18" s="164" t="s">
        <v>233</v>
      </c>
      <c r="E18" s="23"/>
      <c r="F18" s="23"/>
      <c r="G18" s="23"/>
      <c r="H18" s="23"/>
      <c r="I18" s="23"/>
      <c r="J18" s="23"/>
      <c r="K18" s="23"/>
    </row>
    <row r="19" spans="3:11" ht="12.75">
      <c r="C19" s="21"/>
      <c r="D19" s="164" t="s">
        <v>234</v>
      </c>
      <c r="E19" s="89"/>
      <c r="F19" s="89"/>
      <c r="G19" s="89"/>
      <c r="H19" s="89"/>
      <c r="I19" s="89"/>
      <c r="J19" s="89"/>
      <c r="K19" s="89"/>
    </row>
    <row r="20" spans="3:11" ht="12.75">
      <c r="C20" s="21"/>
      <c r="D20" s="164" t="s">
        <v>235</v>
      </c>
      <c r="E20" s="89">
        <v>6500077</v>
      </c>
      <c r="F20" s="89">
        <f>+G20-E20</f>
        <v>-710814.2000000011</v>
      </c>
      <c r="G20" s="89">
        <v>5789262.799999999</v>
      </c>
      <c r="H20" s="89">
        <v>5765614.48</v>
      </c>
      <c r="I20" s="89"/>
      <c r="J20" s="89">
        <v>5765614.48</v>
      </c>
      <c r="K20" s="170">
        <f>+G20-H20</f>
        <v>23648.319999998435</v>
      </c>
    </row>
    <row r="21" spans="3:11" ht="12.75">
      <c r="C21" s="21"/>
      <c r="D21" s="164" t="s">
        <v>236</v>
      </c>
      <c r="E21" s="23"/>
      <c r="F21" s="23"/>
      <c r="G21" s="23"/>
      <c r="H21" s="23"/>
      <c r="I21" s="23"/>
      <c r="J21" s="23"/>
      <c r="K21" s="23"/>
    </row>
    <row r="22" spans="3:11" ht="12.75">
      <c r="C22" s="21"/>
      <c r="D22" s="164" t="s">
        <v>237</v>
      </c>
      <c r="E22" s="23"/>
      <c r="F22" s="23"/>
      <c r="G22" s="23"/>
      <c r="H22" s="23"/>
      <c r="I22" s="23"/>
      <c r="J22" s="23"/>
      <c r="K22" s="23"/>
    </row>
    <row r="23" spans="3:11" ht="12.75">
      <c r="C23" s="21"/>
      <c r="D23" s="164" t="s">
        <v>238</v>
      </c>
      <c r="E23" s="23"/>
      <c r="F23" s="23"/>
      <c r="G23" s="23"/>
      <c r="H23" s="23"/>
      <c r="I23" s="23"/>
      <c r="J23" s="23"/>
      <c r="K23" s="23"/>
    </row>
    <row r="24" spans="3:11" ht="12.75">
      <c r="C24" s="21"/>
      <c r="D24" s="164" t="s">
        <v>239</v>
      </c>
      <c r="E24" s="23"/>
      <c r="F24" s="23"/>
      <c r="G24" s="23"/>
      <c r="H24" s="23"/>
      <c r="I24" s="23"/>
      <c r="J24" s="23"/>
      <c r="K24" s="23"/>
    </row>
    <row r="25" spans="3:11" ht="12.75">
      <c r="C25" s="21"/>
      <c r="D25" s="164" t="s">
        <v>240</v>
      </c>
      <c r="E25" s="23"/>
      <c r="F25" s="23"/>
      <c r="G25" s="23"/>
      <c r="H25" s="23"/>
      <c r="I25" s="23"/>
      <c r="J25" s="23"/>
      <c r="K25" s="23"/>
    </row>
    <row r="26" spans="3:11" ht="12.75">
      <c r="C26" s="21"/>
      <c r="D26" s="164"/>
      <c r="E26" s="23"/>
      <c r="F26" s="23"/>
      <c r="G26" s="23"/>
      <c r="H26" s="23"/>
      <c r="I26" s="23"/>
      <c r="J26" s="23"/>
      <c r="K26" s="23"/>
    </row>
    <row r="27" spans="3:11" ht="12.75">
      <c r="C27" s="162" t="s">
        <v>70</v>
      </c>
      <c r="D27" s="163"/>
      <c r="E27" s="88">
        <f>SUM(E28:E34)</f>
        <v>1397032863</v>
      </c>
      <c r="F27" s="88">
        <f aca="true" t="shared" si="0" ref="F27:K27">SUM(F28:F34)</f>
        <v>85609489.75999999</v>
      </c>
      <c r="G27" s="88">
        <f t="shared" si="0"/>
        <v>1482642352.76</v>
      </c>
      <c r="H27" s="88">
        <f t="shared" si="0"/>
        <v>1375229079.42</v>
      </c>
      <c r="I27" s="88">
        <f t="shared" si="0"/>
        <v>0</v>
      </c>
      <c r="J27" s="88">
        <f t="shared" si="0"/>
        <v>1375229079.42</v>
      </c>
      <c r="K27" s="88">
        <f t="shared" si="0"/>
        <v>107413273.33999991</v>
      </c>
    </row>
    <row r="28" spans="3:11" ht="12.75">
      <c r="C28" s="21"/>
      <c r="D28" s="164" t="s">
        <v>241</v>
      </c>
      <c r="E28" s="23"/>
      <c r="F28" s="23"/>
      <c r="G28" s="23"/>
      <c r="H28" s="23"/>
      <c r="I28" s="23"/>
      <c r="J28" s="23"/>
      <c r="K28" s="23"/>
    </row>
    <row r="29" spans="3:11" ht="12.75">
      <c r="C29" s="21"/>
      <c r="D29" s="164" t="s">
        <v>242</v>
      </c>
      <c r="E29" s="23"/>
      <c r="F29" s="23"/>
      <c r="G29" s="23"/>
      <c r="H29" s="23"/>
      <c r="I29" s="23"/>
      <c r="J29" s="23"/>
      <c r="K29" s="23"/>
    </row>
    <row r="30" spans="3:11" ht="12.75">
      <c r="C30" s="21"/>
      <c r="D30" s="164" t="s">
        <v>243</v>
      </c>
      <c r="E30" s="89">
        <v>1397032863</v>
      </c>
      <c r="F30" s="89">
        <f>+G30-E30</f>
        <v>85609489.75999999</v>
      </c>
      <c r="G30" s="23">
        <f>1484305177-1590867.2+5535.16-11845.4-4739.55-60906.25-1</f>
        <v>1482642352.76</v>
      </c>
      <c r="H30" s="89">
        <v>1375229079.42</v>
      </c>
      <c r="I30" s="89">
        <v>0</v>
      </c>
      <c r="J30" s="89">
        <v>1375229079.42</v>
      </c>
      <c r="K30" s="170">
        <f>+G30-H30</f>
        <v>107413273.33999991</v>
      </c>
    </row>
    <row r="31" spans="3:11" ht="12.75">
      <c r="C31" s="21"/>
      <c r="D31" s="164" t="s">
        <v>244</v>
      </c>
      <c r="E31" s="23"/>
      <c r="F31" s="23"/>
      <c r="G31" s="23"/>
      <c r="H31" s="23"/>
      <c r="I31" s="23"/>
      <c r="J31" s="23"/>
      <c r="K31" s="23"/>
    </row>
    <row r="32" spans="3:11" ht="12.75">
      <c r="C32" s="21"/>
      <c r="D32" s="164" t="s">
        <v>245</v>
      </c>
      <c r="E32" s="23"/>
      <c r="F32" s="23"/>
      <c r="G32" s="23"/>
      <c r="H32" s="23"/>
      <c r="I32" s="23"/>
      <c r="J32" s="23"/>
      <c r="K32" s="23"/>
    </row>
    <row r="33" spans="3:11" ht="12.75">
      <c r="C33" s="21"/>
      <c r="D33" s="164" t="s">
        <v>246</v>
      </c>
      <c r="E33" s="23"/>
      <c r="F33" s="23"/>
      <c r="G33" s="23"/>
      <c r="H33" s="23"/>
      <c r="I33" s="23"/>
      <c r="J33" s="23"/>
      <c r="K33" s="23"/>
    </row>
    <row r="34" spans="3:11" ht="12.75">
      <c r="C34" s="21"/>
      <c r="D34" s="164" t="s">
        <v>247</v>
      </c>
      <c r="E34" s="23"/>
      <c r="F34" s="23"/>
      <c r="G34" s="23"/>
      <c r="H34" s="23"/>
      <c r="I34" s="23"/>
      <c r="J34" s="23"/>
      <c r="K34" s="23"/>
    </row>
    <row r="35" spans="3:12" ht="12.75">
      <c r="C35" s="165"/>
      <c r="D35" s="166"/>
      <c r="E35" s="23"/>
      <c r="F35" s="23"/>
      <c r="G35" s="23"/>
      <c r="H35" s="23"/>
      <c r="I35" s="23"/>
      <c r="J35" s="23"/>
      <c r="K35" s="23"/>
      <c r="L35" s="45"/>
    </row>
    <row r="36" spans="3:12" ht="12.75">
      <c r="C36" s="162" t="s">
        <v>71</v>
      </c>
      <c r="D36" s="163"/>
      <c r="E36" s="88">
        <f>SUM(E37:E45)</f>
        <v>212533747</v>
      </c>
      <c r="F36" s="88">
        <f aca="true" t="shared" si="1" ref="F36:K36">SUM(F37:F45)</f>
        <v>-4877867.799999982</v>
      </c>
      <c r="G36" s="88">
        <f t="shared" si="1"/>
        <v>207655879.20000002</v>
      </c>
      <c r="H36" s="88">
        <f t="shared" si="1"/>
        <v>204980331.06999996</v>
      </c>
      <c r="I36" s="88">
        <f t="shared" si="1"/>
        <v>0</v>
      </c>
      <c r="J36" s="88">
        <f t="shared" si="1"/>
        <v>204980331.06999996</v>
      </c>
      <c r="K36" s="88">
        <f t="shared" si="1"/>
        <v>2675548.130000055</v>
      </c>
      <c r="L36" s="45"/>
    </row>
    <row r="37" spans="3:12" ht="12.75">
      <c r="C37" s="167"/>
      <c r="D37" s="168" t="s">
        <v>248</v>
      </c>
      <c r="E37" s="23"/>
      <c r="F37" s="23"/>
      <c r="G37" s="23"/>
      <c r="H37" s="23"/>
      <c r="I37" s="23"/>
      <c r="J37" s="23"/>
      <c r="K37" s="23"/>
      <c r="L37" s="45"/>
    </row>
    <row r="38" spans="3:12" ht="12.75">
      <c r="C38" s="167"/>
      <c r="D38" s="168" t="s">
        <v>249</v>
      </c>
      <c r="E38" s="23"/>
      <c r="F38" s="23"/>
      <c r="G38" s="23"/>
      <c r="H38" s="23"/>
      <c r="I38" s="23"/>
      <c r="J38" s="23"/>
      <c r="K38" s="23"/>
      <c r="L38" s="45"/>
    </row>
    <row r="39" spans="3:12" ht="12.75">
      <c r="C39" s="167"/>
      <c r="D39" s="168" t="s">
        <v>250</v>
      </c>
      <c r="E39" s="23"/>
      <c r="F39" s="23"/>
      <c r="G39" s="23"/>
      <c r="H39" s="23"/>
      <c r="I39" s="23"/>
      <c r="J39" s="23"/>
      <c r="K39" s="23"/>
      <c r="L39" s="45"/>
    </row>
    <row r="40" spans="3:12" ht="12.75">
      <c r="C40" s="167"/>
      <c r="D40" s="168" t="s">
        <v>251</v>
      </c>
      <c r="E40" s="23"/>
      <c r="F40" s="23"/>
      <c r="G40" s="23"/>
      <c r="H40" s="23"/>
      <c r="I40" s="23"/>
      <c r="J40" s="23"/>
      <c r="K40" s="23"/>
      <c r="L40" s="45"/>
    </row>
    <row r="41" spans="3:12" ht="12.75">
      <c r="C41" s="167"/>
      <c r="D41" s="168" t="s">
        <v>252</v>
      </c>
      <c r="E41" s="23"/>
      <c r="F41" s="23"/>
      <c r="G41" s="23"/>
      <c r="H41" s="23"/>
      <c r="I41" s="23"/>
      <c r="J41" s="23"/>
      <c r="K41" s="23"/>
      <c r="L41" s="45"/>
    </row>
    <row r="42" spans="3:12" ht="12.75">
      <c r="C42" s="167"/>
      <c r="D42" s="168" t="s">
        <v>253</v>
      </c>
      <c r="E42" s="23"/>
      <c r="F42" s="23"/>
      <c r="G42" s="23"/>
      <c r="H42" s="23"/>
      <c r="I42" s="23"/>
      <c r="J42" s="23"/>
      <c r="K42" s="23"/>
      <c r="L42" s="45"/>
    </row>
    <row r="43" spans="3:12" ht="12.75">
      <c r="C43" s="167"/>
      <c r="D43" s="168" t="s">
        <v>254</v>
      </c>
      <c r="E43" s="23"/>
      <c r="F43" s="23"/>
      <c r="G43" s="23"/>
      <c r="H43" s="23"/>
      <c r="I43" s="23"/>
      <c r="J43" s="23"/>
      <c r="K43" s="23"/>
      <c r="L43" s="45"/>
    </row>
    <row r="44" spans="3:12" ht="12.75">
      <c r="C44" s="167"/>
      <c r="D44" s="168" t="s">
        <v>255</v>
      </c>
      <c r="E44" s="89">
        <v>212533747</v>
      </c>
      <c r="F44" s="89">
        <f>+G44-E44</f>
        <v>-4877867.799999982</v>
      </c>
      <c r="G44" s="89">
        <f>207667882.27-12003.07</f>
        <v>207655879.20000002</v>
      </c>
      <c r="H44" s="89">
        <v>204980331.06999996</v>
      </c>
      <c r="I44" s="89">
        <v>0</v>
      </c>
      <c r="J44" s="89">
        <v>204980331.06999996</v>
      </c>
      <c r="K44" s="170">
        <f>+G44-H44</f>
        <v>2675548.130000055</v>
      </c>
      <c r="L44" s="45"/>
    </row>
    <row r="45" spans="3:12" ht="12.75">
      <c r="C45" s="167"/>
      <c r="D45" s="168" t="s">
        <v>256</v>
      </c>
      <c r="E45" s="23"/>
      <c r="F45" s="23"/>
      <c r="G45" s="23"/>
      <c r="H45" s="23"/>
      <c r="I45" s="23"/>
      <c r="J45" s="23"/>
      <c r="K45" s="23"/>
      <c r="L45" s="45"/>
    </row>
    <row r="46" spans="3:12" ht="12.75">
      <c r="C46" s="167"/>
      <c r="D46" s="168"/>
      <c r="E46" s="23"/>
      <c r="F46" s="23"/>
      <c r="G46" s="23"/>
      <c r="H46" s="23"/>
      <c r="I46" s="23"/>
      <c r="J46" s="23"/>
      <c r="K46" s="23"/>
      <c r="L46" s="45"/>
    </row>
    <row r="47" spans="3:12" ht="12.75">
      <c r="C47" s="167"/>
      <c r="D47" s="168"/>
      <c r="E47" s="23"/>
      <c r="F47" s="23"/>
      <c r="G47" s="23"/>
      <c r="H47" s="23"/>
      <c r="I47" s="23"/>
      <c r="J47" s="23"/>
      <c r="K47" s="23"/>
      <c r="L47" s="45"/>
    </row>
    <row r="48" spans="3:12" ht="12.75">
      <c r="C48" s="162" t="s">
        <v>257</v>
      </c>
      <c r="D48" s="168"/>
      <c r="E48" s="23">
        <f>SUM(E49:E52)</f>
        <v>0</v>
      </c>
      <c r="F48" s="23">
        <f aca="true" t="shared" si="2" ref="F48:K48">SUM(F49:F52)</f>
        <v>0</v>
      </c>
      <c r="G48" s="23">
        <f t="shared" si="2"/>
        <v>0</v>
      </c>
      <c r="H48" s="23">
        <f t="shared" si="2"/>
        <v>0</v>
      </c>
      <c r="I48" s="23">
        <f t="shared" si="2"/>
        <v>0</v>
      </c>
      <c r="J48" s="23">
        <f t="shared" si="2"/>
        <v>0</v>
      </c>
      <c r="K48" s="23">
        <f t="shared" si="2"/>
        <v>0</v>
      </c>
      <c r="L48" s="45"/>
    </row>
    <row r="49" spans="3:12" ht="25.5">
      <c r="C49" s="167"/>
      <c r="D49" s="169" t="s">
        <v>258</v>
      </c>
      <c r="E49" s="23"/>
      <c r="F49" s="23"/>
      <c r="G49" s="23"/>
      <c r="H49" s="23"/>
      <c r="I49" s="23"/>
      <c r="J49" s="23"/>
      <c r="K49" s="23"/>
      <c r="L49" s="45"/>
    </row>
    <row r="50" spans="3:12" ht="25.5">
      <c r="C50" s="167"/>
      <c r="D50" s="169" t="s">
        <v>259</v>
      </c>
      <c r="E50" s="23"/>
      <c r="F50" s="23"/>
      <c r="G50" s="23"/>
      <c r="H50" s="23"/>
      <c r="I50" s="23"/>
      <c r="J50" s="23"/>
      <c r="K50" s="23"/>
      <c r="L50" s="45"/>
    </row>
    <row r="51" spans="3:12" ht="12.75">
      <c r="C51" s="167"/>
      <c r="D51" s="169" t="s">
        <v>260</v>
      </c>
      <c r="E51" s="23"/>
      <c r="F51" s="23"/>
      <c r="G51" s="23"/>
      <c r="H51" s="23"/>
      <c r="I51" s="23"/>
      <c r="J51" s="23"/>
      <c r="K51" s="23"/>
      <c r="L51" s="45"/>
    </row>
    <row r="52" spans="3:12" ht="12.75">
      <c r="C52" s="167"/>
      <c r="D52" s="169" t="s">
        <v>261</v>
      </c>
      <c r="E52" s="23"/>
      <c r="F52" s="23"/>
      <c r="G52" s="23"/>
      <c r="H52" s="23"/>
      <c r="I52" s="23"/>
      <c r="J52" s="23"/>
      <c r="K52" s="23"/>
      <c r="L52" s="45"/>
    </row>
    <row r="53" spans="3:12" ht="12.75">
      <c r="C53" s="167"/>
      <c r="D53" s="168"/>
      <c r="E53" s="23"/>
      <c r="F53" s="23"/>
      <c r="G53" s="23"/>
      <c r="H53" s="23"/>
      <c r="I53" s="23"/>
      <c r="J53" s="23"/>
      <c r="K53" s="23"/>
      <c r="L53" s="45"/>
    </row>
    <row r="54" spans="3:11" ht="12.75">
      <c r="C54" s="21"/>
      <c r="D54" s="164"/>
      <c r="E54" s="23"/>
      <c r="F54" s="23"/>
      <c r="G54" s="23"/>
      <c r="H54" s="23"/>
      <c r="I54" s="23"/>
      <c r="J54" s="23"/>
      <c r="K54" s="23"/>
    </row>
    <row r="55" spans="3:11" ht="12.75">
      <c r="C55" s="21"/>
      <c r="D55" s="164"/>
      <c r="E55" s="23"/>
      <c r="F55" s="23"/>
      <c r="G55" s="23"/>
      <c r="H55" s="23"/>
      <c r="I55" s="23"/>
      <c r="J55" s="23"/>
      <c r="K55" s="23"/>
    </row>
    <row r="56" spans="3:11" ht="12.75">
      <c r="C56" s="165"/>
      <c r="D56" s="166"/>
      <c r="E56" s="23"/>
      <c r="F56" s="23"/>
      <c r="G56" s="23"/>
      <c r="H56" s="23"/>
      <c r="I56" s="23"/>
      <c r="J56" s="23"/>
      <c r="K56" s="23"/>
    </row>
    <row r="57" spans="3:11" ht="13.5" thickBot="1">
      <c r="C57" s="171"/>
      <c r="D57" s="172"/>
      <c r="E57" s="173"/>
      <c r="F57" s="174"/>
      <c r="G57" s="174"/>
      <c r="H57" s="19"/>
      <c r="I57" s="174"/>
      <c r="J57" s="19"/>
      <c r="K57" s="19"/>
    </row>
    <row r="58" spans="3:13" ht="13.5" thickBot="1">
      <c r="C58" s="175" t="s">
        <v>72</v>
      </c>
      <c r="D58" s="175"/>
      <c r="E58" s="176">
        <f>+E17+E27+E36</f>
        <v>1616066687</v>
      </c>
      <c r="F58" s="176">
        <f aca="true" t="shared" si="3" ref="F58:K58">+F17+F27+F36</f>
        <v>80020807.76</v>
      </c>
      <c r="G58" s="176">
        <f t="shared" si="3"/>
        <v>1696087494.76</v>
      </c>
      <c r="H58" s="176">
        <f t="shared" si="3"/>
        <v>1585975024.97</v>
      </c>
      <c r="I58" s="176">
        <f t="shared" si="3"/>
        <v>0</v>
      </c>
      <c r="J58" s="176">
        <f t="shared" si="3"/>
        <v>1585975024.97</v>
      </c>
      <c r="K58" s="176">
        <f t="shared" si="3"/>
        <v>110112469.78999996</v>
      </c>
      <c r="L58" s="35"/>
      <c r="M58" s="35"/>
    </row>
    <row r="59" spans="5:11" ht="12.75">
      <c r="E59" s="37"/>
      <c r="F59" s="37"/>
      <c r="G59" s="37"/>
      <c r="H59" s="37"/>
      <c r="I59" s="40"/>
      <c r="J59" s="37"/>
      <c r="K59" s="37"/>
    </row>
    <row r="60" spans="3:14" ht="12.75">
      <c r="C60" s="220" t="s">
        <v>293</v>
      </c>
      <c r="D60" s="220"/>
      <c r="E60" s="220"/>
      <c r="F60" s="220"/>
      <c r="G60" s="220"/>
      <c r="H60" s="220"/>
      <c r="I60" s="220"/>
      <c r="J60" s="220"/>
      <c r="K60" s="220"/>
      <c r="L60" s="220"/>
      <c r="M60" s="220"/>
      <c r="N60" s="220"/>
    </row>
    <row r="61" spans="5:11" ht="13.5" customHeight="1">
      <c r="E61" s="37"/>
      <c r="F61" s="37"/>
      <c r="G61" s="37"/>
      <c r="H61" s="37"/>
      <c r="I61" s="37"/>
      <c r="J61" s="37"/>
      <c r="K61" s="37"/>
    </row>
    <row r="62" ht="41.25" customHeight="1"/>
    <row r="63" ht="12.75">
      <c r="E63" s="1"/>
    </row>
    <row r="64" spans="3:11" ht="12.75">
      <c r="C64" s="1"/>
      <c r="D64" s="1"/>
      <c r="E64" s="15"/>
      <c r="F64" s="43"/>
      <c r="G64" s="43"/>
      <c r="H64" s="43"/>
      <c r="I64" s="43"/>
      <c r="J64" s="43"/>
      <c r="K64" s="43"/>
    </row>
    <row r="65" spans="3:11" ht="12.75">
      <c r="C65" s="50"/>
      <c r="D65" s="50"/>
      <c r="E65" s="13"/>
      <c r="F65" s="22"/>
      <c r="G65" s="22"/>
      <c r="H65" s="22"/>
      <c r="I65" s="22"/>
      <c r="J65" s="22"/>
      <c r="K65" s="22"/>
    </row>
    <row r="66" spans="3:5" ht="12.75">
      <c r="C66" s="41"/>
      <c r="D66" s="41"/>
      <c r="E66" s="13"/>
    </row>
    <row r="67" spans="3:4" ht="12.75">
      <c r="C67" s="41"/>
      <c r="D67" s="41"/>
    </row>
    <row r="69" spans="3:4" ht="12.75">
      <c r="C69" s="113"/>
      <c r="D69" s="113"/>
    </row>
  </sheetData>
  <sheetProtection/>
  <mergeCells count="15">
    <mergeCell ref="C8:K8"/>
    <mergeCell ref="C2:K2"/>
    <mergeCell ref="C3:K3"/>
    <mergeCell ref="C4:K4"/>
    <mergeCell ref="C5:K5"/>
    <mergeCell ref="C6:K6"/>
    <mergeCell ref="K10:K14"/>
    <mergeCell ref="C60:N60"/>
    <mergeCell ref="C10:D15"/>
    <mergeCell ref="E10:J10"/>
    <mergeCell ref="E11:E14"/>
    <mergeCell ref="F11:F14"/>
    <mergeCell ref="G11:G14"/>
    <mergeCell ref="H11:H14"/>
    <mergeCell ref="J11:J1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63"/>
  <sheetViews>
    <sheetView view="pageBreakPreview" zoomScale="120" zoomScaleSheetLayoutView="120" zoomScalePageLayoutView="0" workbookViewId="0" topLeftCell="E1">
      <selection activeCell="K52" sqref="K52"/>
    </sheetView>
  </sheetViews>
  <sheetFormatPr defaultColWidth="11.421875" defaultRowHeight="12.75"/>
  <cols>
    <col min="2" max="2" width="2.57421875" style="0" customWidth="1"/>
    <col min="3" max="3" width="5.7109375" style="0" customWidth="1"/>
    <col min="4" max="4" width="52.28125" style="0" customWidth="1"/>
    <col min="5" max="8" width="17.7109375" style="0" customWidth="1"/>
    <col min="9" max="9" width="17.7109375" style="0" hidden="1" customWidth="1"/>
    <col min="10" max="11" width="17.7109375" style="0" customWidth="1"/>
    <col min="12" max="12" width="13.8515625" style="0" bestFit="1" customWidth="1"/>
    <col min="13" max="13" width="12.8515625" style="0" bestFit="1" customWidth="1"/>
  </cols>
  <sheetData>
    <row r="2" spans="3:11" ht="15">
      <c r="C2" s="17" t="s">
        <v>14</v>
      </c>
      <c r="D2" s="17"/>
      <c r="E2" s="13"/>
      <c r="F2" s="13"/>
      <c r="G2" s="13"/>
      <c r="H2" s="13"/>
      <c r="I2" s="13"/>
      <c r="J2" s="13"/>
      <c r="K2" s="13"/>
    </row>
    <row r="3" spans="3:11" ht="12.75">
      <c r="C3" s="13" t="s">
        <v>33</v>
      </c>
      <c r="D3" s="13"/>
      <c r="E3" s="13"/>
      <c r="F3" s="13"/>
      <c r="G3" s="13"/>
      <c r="H3" s="13"/>
      <c r="I3" s="13"/>
      <c r="J3" s="13"/>
      <c r="K3" s="13"/>
    </row>
    <row r="4" spans="3:11" ht="12.75">
      <c r="C4" s="12" t="s">
        <v>218</v>
      </c>
      <c r="D4" s="12"/>
      <c r="E4" s="13"/>
      <c r="F4" s="13"/>
      <c r="G4" s="13"/>
      <c r="H4" s="13"/>
      <c r="I4" s="13"/>
      <c r="J4" s="13"/>
      <c r="K4" s="13"/>
    </row>
    <row r="5" spans="3:11" ht="12.75">
      <c r="C5" s="12" t="s">
        <v>263</v>
      </c>
      <c r="D5" s="12"/>
      <c r="E5" s="13"/>
      <c r="F5" s="13"/>
      <c r="G5" s="13"/>
      <c r="H5" s="13"/>
      <c r="I5" s="13"/>
      <c r="J5" s="13"/>
      <c r="K5" s="13"/>
    </row>
    <row r="6" spans="3:11" ht="12.75">
      <c r="C6" s="12" t="s">
        <v>65</v>
      </c>
      <c r="D6" s="12"/>
      <c r="E6" s="13"/>
      <c r="F6" s="13"/>
      <c r="G6" s="13"/>
      <c r="H6" s="13"/>
      <c r="I6" s="13"/>
      <c r="J6" s="13"/>
      <c r="K6" s="13"/>
    </row>
    <row r="7" spans="3:11" ht="12.75">
      <c r="C7" s="13"/>
      <c r="D7" s="13" t="s">
        <v>300</v>
      </c>
      <c r="E7" s="13"/>
      <c r="F7" s="13"/>
      <c r="G7" s="13"/>
      <c r="H7" s="13"/>
      <c r="I7" s="13"/>
      <c r="J7" s="13"/>
      <c r="K7" s="13"/>
    </row>
    <row r="8" spans="3:11" ht="12.75">
      <c r="C8" s="18" t="s">
        <v>304</v>
      </c>
      <c r="D8" s="18"/>
      <c r="E8" s="13"/>
      <c r="F8" s="13"/>
      <c r="G8" s="13"/>
      <c r="H8" s="13"/>
      <c r="I8" s="13"/>
      <c r="J8" s="13"/>
      <c r="K8" s="13"/>
    </row>
    <row r="9" spans="3:11" ht="13.5" thickBot="1">
      <c r="C9" s="13"/>
      <c r="D9" s="13"/>
      <c r="E9" s="13"/>
      <c r="F9" s="13"/>
      <c r="G9" s="13"/>
      <c r="H9" s="13"/>
      <c r="I9" s="13"/>
      <c r="J9" s="13"/>
      <c r="K9" s="13"/>
    </row>
    <row r="10" spans="3:11" ht="14.25" thickBot="1" thickTop="1">
      <c r="C10" s="261" t="s">
        <v>64</v>
      </c>
      <c r="D10" s="262"/>
      <c r="E10" s="267" t="s">
        <v>176</v>
      </c>
      <c r="F10" s="268"/>
      <c r="G10" s="268"/>
      <c r="H10" s="268"/>
      <c r="I10" s="268"/>
      <c r="J10" s="269"/>
      <c r="K10" s="258" t="s">
        <v>177</v>
      </c>
    </row>
    <row r="11" spans="3:11" ht="12.75">
      <c r="C11" s="263"/>
      <c r="D11" s="264"/>
      <c r="E11" s="270" t="s">
        <v>45</v>
      </c>
      <c r="F11" s="273" t="s">
        <v>231</v>
      </c>
      <c r="G11" s="273" t="s">
        <v>36</v>
      </c>
      <c r="H11" s="273" t="s">
        <v>9</v>
      </c>
      <c r="I11" s="25" t="s">
        <v>15</v>
      </c>
      <c r="J11" s="273" t="s">
        <v>8</v>
      </c>
      <c r="K11" s="259"/>
    </row>
    <row r="12" spans="3:11" ht="12.75">
      <c r="C12" s="263"/>
      <c r="D12" s="264"/>
      <c r="E12" s="271"/>
      <c r="F12" s="259"/>
      <c r="G12" s="259"/>
      <c r="H12" s="259"/>
      <c r="I12" s="25"/>
      <c r="J12" s="259"/>
      <c r="K12" s="259"/>
    </row>
    <row r="13" spans="3:11" ht="12.75">
      <c r="C13" s="263"/>
      <c r="D13" s="264"/>
      <c r="E13" s="271"/>
      <c r="F13" s="259"/>
      <c r="G13" s="259"/>
      <c r="H13" s="259"/>
      <c r="I13" s="24"/>
      <c r="J13" s="259"/>
      <c r="K13" s="259"/>
    </row>
    <row r="14" spans="3:11" ht="13.5" thickBot="1">
      <c r="C14" s="263"/>
      <c r="D14" s="264"/>
      <c r="E14" s="272"/>
      <c r="F14" s="260"/>
      <c r="G14" s="260"/>
      <c r="H14" s="260"/>
      <c r="I14" s="26"/>
      <c r="J14" s="260"/>
      <c r="K14" s="260"/>
    </row>
    <row r="15" spans="3:11" ht="14.25" thickBot="1" thickTop="1">
      <c r="C15" s="265"/>
      <c r="D15" s="266"/>
      <c r="E15" s="71">
        <v>1</v>
      </c>
      <c r="F15" s="71">
        <v>2</v>
      </c>
      <c r="G15" s="159" t="s">
        <v>232</v>
      </c>
      <c r="H15" s="71">
        <v>4</v>
      </c>
      <c r="I15" s="71">
        <v>6</v>
      </c>
      <c r="J15" s="72">
        <v>5</v>
      </c>
      <c r="K15" s="159" t="s">
        <v>179</v>
      </c>
    </row>
    <row r="16" spans="3:11" ht="12.75">
      <c r="C16" s="160"/>
      <c r="D16" s="161"/>
      <c r="E16" s="23"/>
      <c r="F16" s="23"/>
      <c r="G16" s="23"/>
      <c r="H16" s="23"/>
      <c r="I16" s="23"/>
      <c r="J16" s="23"/>
      <c r="K16" s="23"/>
    </row>
    <row r="17" spans="3:11" ht="12.75">
      <c r="C17" s="162" t="s">
        <v>264</v>
      </c>
      <c r="D17" s="11"/>
      <c r="E17" s="88">
        <f>+E22+E31</f>
        <v>1616066687</v>
      </c>
      <c r="F17" s="88">
        <f aca="true" t="shared" si="0" ref="F17:K17">+F22+F31</f>
        <v>80020808.28000003</v>
      </c>
      <c r="G17" s="88">
        <f t="shared" si="0"/>
        <v>1696087495.28</v>
      </c>
      <c r="H17" s="88">
        <f t="shared" si="0"/>
        <v>1585975024.97</v>
      </c>
      <c r="I17" s="88">
        <f t="shared" si="0"/>
        <v>0</v>
      </c>
      <c r="J17" s="88">
        <f t="shared" si="0"/>
        <v>1585975024.97</v>
      </c>
      <c r="K17" s="88">
        <f t="shared" si="0"/>
        <v>110112470.30999994</v>
      </c>
    </row>
    <row r="18" spans="3:11" ht="12.75">
      <c r="C18" s="21"/>
      <c r="D18" s="85" t="s">
        <v>265</v>
      </c>
      <c r="E18" s="23">
        <v>0</v>
      </c>
      <c r="F18" s="23">
        <f aca="true" t="shared" si="1" ref="F18:F49">+G18-E18</f>
        <v>0</v>
      </c>
      <c r="G18" s="23">
        <v>0</v>
      </c>
      <c r="H18" s="23">
        <v>0</v>
      </c>
      <c r="I18" s="23">
        <v>0</v>
      </c>
      <c r="J18" s="23">
        <v>0</v>
      </c>
      <c r="K18" s="89">
        <f aca="true" t="shared" si="2" ref="K18:K49">+G18-H18</f>
        <v>0</v>
      </c>
    </row>
    <row r="19" spans="3:11" ht="12.75">
      <c r="C19" s="21"/>
      <c r="D19" s="85" t="s">
        <v>266</v>
      </c>
      <c r="E19" s="23">
        <v>0</v>
      </c>
      <c r="F19" s="23">
        <f t="shared" si="1"/>
        <v>0</v>
      </c>
      <c r="G19" s="23">
        <v>0</v>
      </c>
      <c r="H19" s="23">
        <v>0</v>
      </c>
      <c r="I19" s="23">
        <v>0</v>
      </c>
      <c r="J19" s="23">
        <v>0</v>
      </c>
      <c r="K19" s="89">
        <f t="shared" si="2"/>
        <v>0</v>
      </c>
    </row>
    <row r="20" spans="3:11" ht="12.75">
      <c r="C20" s="21"/>
      <c r="D20" s="85" t="s">
        <v>267</v>
      </c>
      <c r="E20" s="23">
        <v>0</v>
      </c>
      <c r="F20" s="23">
        <f t="shared" si="1"/>
        <v>0</v>
      </c>
      <c r="G20" s="23">
        <v>0</v>
      </c>
      <c r="H20" s="23">
        <v>0</v>
      </c>
      <c r="I20" s="23">
        <v>0</v>
      </c>
      <c r="J20" s="23">
        <v>0</v>
      </c>
      <c r="K20" s="89">
        <f t="shared" si="2"/>
        <v>0</v>
      </c>
    </row>
    <row r="21" spans="3:11" ht="12.75">
      <c r="C21" s="21"/>
      <c r="D21" s="85" t="s">
        <v>268</v>
      </c>
      <c r="E21" s="23">
        <v>0</v>
      </c>
      <c r="F21" s="23">
        <f t="shared" si="1"/>
        <v>0</v>
      </c>
      <c r="G21" s="23">
        <v>0</v>
      </c>
      <c r="H21" s="23">
        <v>0</v>
      </c>
      <c r="I21" s="23">
        <v>0</v>
      </c>
      <c r="J21" s="23">
        <v>0</v>
      </c>
      <c r="K21" s="89">
        <f t="shared" si="2"/>
        <v>0</v>
      </c>
    </row>
    <row r="22" spans="3:11" ht="12.75">
      <c r="C22" s="162" t="s">
        <v>66</v>
      </c>
      <c r="D22" s="11"/>
      <c r="E22" s="88">
        <f>+E23+E25+E30</f>
        <v>1564485680</v>
      </c>
      <c r="F22" s="88">
        <f>+F23+F25+F30</f>
        <v>72721617.80000004</v>
      </c>
      <c r="G22" s="88">
        <f>+G23+G25+G30</f>
        <v>1637207297.8</v>
      </c>
      <c r="H22" s="88">
        <f>+H23+H25+H30</f>
        <v>1527268685.25</v>
      </c>
      <c r="I22" s="88">
        <f>+I23+I25+I30</f>
        <v>0</v>
      </c>
      <c r="J22" s="88">
        <f>+J23+J25+J30</f>
        <v>1527268685.25</v>
      </c>
      <c r="K22" s="88">
        <f>+G22-H22</f>
        <v>109938612.54999995</v>
      </c>
    </row>
    <row r="23" spans="3:11" ht="12.75">
      <c r="C23" s="21"/>
      <c r="D23" t="s">
        <v>67</v>
      </c>
      <c r="E23" s="89">
        <v>1297676825</v>
      </c>
      <c r="F23" s="23">
        <f t="shared" si="1"/>
        <v>76447486.97000003</v>
      </c>
      <c r="G23" s="89">
        <f>1374325688.24-1590867.2+1478985.2-89494.27</f>
        <v>1374124311.97</v>
      </c>
      <c r="H23" s="89">
        <v>1351961090.51</v>
      </c>
      <c r="I23" s="89">
        <v>0</v>
      </c>
      <c r="J23" s="89">
        <v>1351961090.51</v>
      </c>
      <c r="K23" s="89">
        <f t="shared" si="2"/>
        <v>22163221.46000004</v>
      </c>
    </row>
    <row r="24" spans="3:11" ht="12.75">
      <c r="C24" s="21"/>
      <c r="D24" s="85" t="s">
        <v>269</v>
      </c>
      <c r="E24" s="23">
        <v>0</v>
      </c>
      <c r="F24" s="23">
        <f t="shared" si="1"/>
        <v>0</v>
      </c>
      <c r="G24" s="23">
        <v>0</v>
      </c>
      <c r="H24" s="23">
        <v>0</v>
      </c>
      <c r="I24" s="23">
        <v>0</v>
      </c>
      <c r="J24" s="23">
        <v>0</v>
      </c>
      <c r="K24" s="89">
        <f t="shared" si="2"/>
        <v>0</v>
      </c>
    </row>
    <row r="25" spans="3:11" ht="12.75">
      <c r="C25" s="21"/>
      <c r="D25" s="166" t="s">
        <v>270</v>
      </c>
      <c r="E25" s="23">
        <v>88061249</v>
      </c>
      <c r="F25" s="23">
        <f t="shared" si="1"/>
        <v>858677.5900000036</v>
      </c>
      <c r="G25" s="23">
        <f>90398911.79-1478985.2</f>
        <v>88919926.59</v>
      </c>
      <c r="H25" s="23">
        <v>86900126.48</v>
      </c>
      <c r="I25" s="23">
        <v>0</v>
      </c>
      <c r="J25" s="23">
        <v>86900126.48</v>
      </c>
      <c r="K25" s="89">
        <f t="shared" si="2"/>
        <v>2019800.1099999994</v>
      </c>
    </row>
    <row r="26" spans="3:11" ht="12.75">
      <c r="C26" s="21"/>
      <c r="D26" s="166" t="s">
        <v>271</v>
      </c>
      <c r="E26" s="23">
        <v>0</v>
      </c>
      <c r="F26" s="23">
        <f t="shared" si="1"/>
        <v>0</v>
      </c>
      <c r="G26" s="23">
        <v>0</v>
      </c>
      <c r="H26" s="23">
        <v>0</v>
      </c>
      <c r="I26" s="23">
        <v>0</v>
      </c>
      <c r="J26" s="23">
        <v>0</v>
      </c>
      <c r="K26" s="89">
        <f t="shared" si="2"/>
        <v>0</v>
      </c>
    </row>
    <row r="27" spans="3:11" ht="12.75">
      <c r="C27" s="21"/>
      <c r="D27" s="166" t="s">
        <v>272</v>
      </c>
      <c r="E27" s="23">
        <v>0</v>
      </c>
      <c r="F27" s="23">
        <f t="shared" si="1"/>
        <v>0</v>
      </c>
      <c r="G27" s="23">
        <v>0</v>
      </c>
      <c r="H27" s="23">
        <v>0</v>
      </c>
      <c r="I27" s="23">
        <v>0</v>
      </c>
      <c r="J27" s="23">
        <v>0</v>
      </c>
      <c r="K27" s="89">
        <f t="shared" si="2"/>
        <v>0</v>
      </c>
    </row>
    <row r="28" spans="3:11" ht="12.75">
      <c r="C28" s="21"/>
      <c r="D28" s="166" t="s">
        <v>273</v>
      </c>
      <c r="E28" s="23">
        <v>0</v>
      </c>
      <c r="F28" s="23">
        <f t="shared" si="1"/>
        <v>0</v>
      </c>
      <c r="G28" s="23">
        <v>0</v>
      </c>
      <c r="H28" s="23">
        <v>0</v>
      </c>
      <c r="I28" s="23">
        <v>0</v>
      </c>
      <c r="J28" s="23">
        <v>0</v>
      </c>
      <c r="K28" s="89">
        <f t="shared" si="2"/>
        <v>0</v>
      </c>
    </row>
    <row r="29" spans="3:11" ht="12.75">
      <c r="C29" s="21"/>
      <c r="D29" s="166" t="s">
        <v>274</v>
      </c>
      <c r="E29" s="23">
        <v>0</v>
      </c>
      <c r="F29" s="23">
        <f t="shared" si="1"/>
        <v>0</v>
      </c>
      <c r="G29" s="23">
        <v>0</v>
      </c>
      <c r="H29" s="23">
        <v>0</v>
      </c>
      <c r="I29" s="23">
        <v>0</v>
      </c>
      <c r="J29" s="23">
        <v>0</v>
      </c>
      <c r="K29" s="89">
        <f t="shared" si="2"/>
        <v>0</v>
      </c>
    </row>
    <row r="30" spans="3:11" ht="12.75">
      <c r="C30" s="162"/>
      <c r="D30" s="166" t="s">
        <v>275</v>
      </c>
      <c r="E30" s="89">
        <v>178747606</v>
      </c>
      <c r="F30" s="23">
        <f t="shared" si="1"/>
        <v>-4584546.75999999</v>
      </c>
      <c r="G30" s="89">
        <v>174163059.24</v>
      </c>
      <c r="H30" s="89">
        <v>88407468.25999999</v>
      </c>
      <c r="I30" s="89">
        <v>0</v>
      </c>
      <c r="J30" s="89">
        <v>88407468.25999999</v>
      </c>
      <c r="K30" s="89">
        <f t="shared" si="2"/>
        <v>85755590.98000002</v>
      </c>
    </row>
    <row r="31" spans="3:11" ht="12.75">
      <c r="C31" s="20" t="s">
        <v>68</v>
      </c>
      <c r="D31" s="164"/>
      <c r="E31" s="88">
        <f>+E33+E34</f>
        <v>51581007</v>
      </c>
      <c r="F31" s="88">
        <f>+F33+F34</f>
        <v>7299190.479999991</v>
      </c>
      <c r="G31" s="88">
        <f>+G33+G34</f>
        <v>58880197.47999999</v>
      </c>
      <c r="H31" s="88">
        <f>+H33+H34</f>
        <v>58706339.72</v>
      </c>
      <c r="I31" s="88">
        <f>+I33+I34</f>
        <v>0</v>
      </c>
      <c r="J31" s="88">
        <f>+J33+J34</f>
        <v>58706339.72</v>
      </c>
      <c r="K31" s="88">
        <f>+K33+K34</f>
        <v>173857.75999999605</v>
      </c>
    </row>
    <row r="32" spans="3:11" ht="12.75">
      <c r="C32" s="21"/>
      <c r="D32" t="s">
        <v>276</v>
      </c>
      <c r="E32" s="23">
        <v>0</v>
      </c>
      <c r="F32" s="23">
        <f t="shared" si="1"/>
        <v>0</v>
      </c>
      <c r="G32" s="23">
        <v>0</v>
      </c>
      <c r="H32" s="23">
        <v>0</v>
      </c>
      <c r="I32" s="23">
        <v>0</v>
      </c>
      <c r="J32" s="23">
        <v>0</v>
      </c>
      <c r="K32" s="89">
        <f t="shared" si="2"/>
        <v>0</v>
      </c>
    </row>
    <row r="33" spans="3:11" ht="12.75">
      <c r="C33" s="21"/>
      <c r="D33" s="166" t="s">
        <v>277</v>
      </c>
      <c r="E33" s="23">
        <v>45080930</v>
      </c>
      <c r="F33" s="23">
        <f t="shared" si="1"/>
        <v>8010004.679999992</v>
      </c>
      <c r="G33" s="23">
        <v>53090934.67999999</v>
      </c>
      <c r="H33" s="89">
        <v>52940725.239999995</v>
      </c>
      <c r="I33" s="89">
        <v>0</v>
      </c>
      <c r="J33" s="89">
        <v>52940725.239999995</v>
      </c>
      <c r="K33" s="89">
        <f t="shared" si="2"/>
        <v>150209.43999999762</v>
      </c>
    </row>
    <row r="34" spans="3:11" ht="12.75">
      <c r="C34" s="21"/>
      <c r="D34" s="166" t="s">
        <v>278</v>
      </c>
      <c r="E34" s="23">
        <v>6500077</v>
      </c>
      <c r="F34" s="23">
        <f t="shared" si="1"/>
        <v>-710814.2000000011</v>
      </c>
      <c r="G34" s="23">
        <v>5789262.799999999</v>
      </c>
      <c r="H34" s="23">
        <v>5765614.48</v>
      </c>
      <c r="I34" s="23"/>
      <c r="J34" s="23">
        <v>5765614.48</v>
      </c>
      <c r="K34" s="89">
        <f t="shared" si="2"/>
        <v>23648.319999998435</v>
      </c>
    </row>
    <row r="35" spans="3:11" ht="12.75">
      <c r="C35" s="21"/>
      <c r="D35" s="166" t="s">
        <v>279</v>
      </c>
      <c r="E35" s="23">
        <v>0</v>
      </c>
      <c r="F35" s="23">
        <f t="shared" si="1"/>
        <v>0</v>
      </c>
      <c r="G35" s="23">
        <v>0</v>
      </c>
      <c r="H35" s="23">
        <v>0</v>
      </c>
      <c r="I35" s="23">
        <v>0</v>
      </c>
      <c r="J35" s="23">
        <v>0</v>
      </c>
      <c r="K35" s="89">
        <f t="shared" si="2"/>
        <v>0</v>
      </c>
    </row>
    <row r="36" spans="3:11" ht="12.75">
      <c r="C36" s="162" t="s">
        <v>280</v>
      </c>
      <c r="D36" s="164"/>
      <c r="E36" s="23">
        <v>0</v>
      </c>
      <c r="F36" s="23">
        <f t="shared" si="1"/>
        <v>0</v>
      </c>
      <c r="G36" s="23">
        <v>0</v>
      </c>
      <c r="H36" s="23">
        <v>0</v>
      </c>
      <c r="I36" s="23">
        <v>0</v>
      </c>
      <c r="J36" s="23">
        <v>0</v>
      </c>
      <c r="K36" s="89">
        <f t="shared" si="2"/>
        <v>0</v>
      </c>
    </row>
    <row r="37" spans="3:11" ht="12.75">
      <c r="C37" s="21"/>
      <c r="D37" s="166" t="s">
        <v>281</v>
      </c>
      <c r="E37" s="23">
        <v>0</v>
      </c>
      <c r="F37" s="23">
        <f t="shared" si="1"/>
        <v>0</v>
      </c>
      <c r="G37" s="23">
        <v>0</v>
      </c>
      <c r="H37" s="23">
        <v>0</v>
      </c>
      <c r="I37" s="23">
        <v>0</v>
      </c>
      <c r="J37" s="23">
        <v>0</v>
      </c>
      <c r="K37" s="89">
        <f t="shared" si="2"/>
        <v>0</v>
      </c>
    </row>
    <row r="38" spans="3:12" ht="12.75">
      <c r="C38" s="165"/>
      <c r="D38" s="166" t="s">
        <v>282</v>
      </c>
      <c r="E38" s="23">
        <v>0</v>
      </c>
      <c r="F38" s="23">
        <f t="shared" si="1"/>
        <v>0</v>
      </c>
      <c r="G38" s="23">
        <v>0</v>
      </c>
      <c r="H38" s="23">
        <v>0</v>
      </c>
      <c r="I38" s="23">
        <v>0</v>
      </c>
      <c r="J38" s="23">
        <v>0</v>
      </c>
      <c r="K38" s="89">
        <f t="shared" si="2"/>
        <v>0</v>
      </c>
      <c r="L38" s="45"/>
    </row>
    <row r="39" spans="3:12" ht="12.75">
      <c r="C39" s="162" t="s">
        <v>283</v>
      </c>
      <c r="D39" s="163"/>
      <c r="E39" s="23">
        <v>0</v>
      </c>
      <c r="F39" s="23">
        <f t="shared" si="1"/>
        <v>0</v>
      </c>
      <c r="G39" s="23">
        <v>0</v>
      </c>
      <c r="H39" s="23">
        <v>0</v>
      </c>
      <c r="I39" s="23">
        <v>0</v>
      </c>
      <c r="J39" s="23">
        <v>0</v>
      </c>
      <c r="K39" s="89">
        <f t="shared" si="2"/>
        <v>0</v>
      </c>
      <c r="L39" s="45"/>
    </row>
    <row r="40" spans="3:12" ht="12.75">
      <c r="C40" s="167"/>
      <c r="D40" s="166" t="s">
        <v>186</v>
      </c>
      <c r="E40" s="23">
        <v>0</v>
      </c>
      <c r="F40" s="23">
        <f t="shared" si="1"/>
        <v>0</v>
      </c>
      <c r="G40" s="23">
        <v>0</v>
      </c>
      <c r="H40" s="23">
        <v>0</v>
      </c>
      <c r="I40" s="23">
        <v>0</v>
      </c>
      <c r="J40" s="23">
        <v>0</v>
      </c>
      <c r="K40" s="89">
        <f t="shared" si="2"/>
        <v>0</v>
      </c>
      <c r="L40" s="45"/>
    </row>
    <row r="41" spans="3:12" ht="12.75">
      <c r="C41" s="167"/>
      <c r="D41" s="166" t="s">
        <v>284</v>
      </c>
      <c r="E41" s="23">
        <v>0</v>
      </c>
      <c r="F41" s="23">
        <f t="shared" si="1"/>
        <v>0</v>
      </c>
      <c r="G41" s="23">
        <v>0</v>
      </c>
      <c r="H41" s="23">
        <v>0</v>
      </c>
      <c r="I41" s="23">
        <v>0</v>
      </c>
      <c r="J41" s="23">
        <v>0</v>
      </c>
      <c r="K41" s="89">
        <f t="shared" si="2"/>
        <v>0</v>
      </c>
      <c r="L41" s="45"/>
    </row>
    <row r="42" spans="3:12" ht="12.75">
      <c r="C42" s="167"/>
      <c r="D42" s="166" t="s">
        <v>285</v>
      </c>
      <c r="E42" s="23">
        <v>0</v>
      </c>
      <c r="F42" s="23">
        <f t="shared" si="1"/>
        <v>0</v>
      </c>
      <c r="G42" s="23">
        <v>0</v>
      </c>
      <c r="H42" s="23">
        <v>0</v>
      </c>
      <c r="I42" s="23">
        <v>0</v>
      </c>
      <c r="J42" s="23">
        <v>0</v>
      </c>
      <c r="K42" s="89">
        <f t="shared" si="2"/>
        <v>0</v>
      </c>
      <c r="L42" s="45"/>
    </row>
    <row r="43" spans="3:12" ht="12.75">
      <c r="C43" s="167"/>
      <c r="D43" s="166" t="s">
        <v>286</v>
      </c>
      <c r="E43" s="23">
        <v>0</v>
      </c>
      <c r="F43" s="23">
        <f t="shared" si="1"/>
        <v>0</v>
      </c>
      <c r="G43" s="23">
        <v>0</v>
      </c>
      <c r="H43" s="23">
        <v>0</v>
      </c>
      <c r="I43" s="23">
        <v>0</v>
      </c>
      <c r="J43" s="23">
        <v>0</v>
      </c>
      <c r="K43" s="89">
        <f t="shared" si="2"/>
        <v>0</v>
      </c>
      <c r="L43" s="45"/>
    </row>
    <row r="44" spans="3:12" ht="12.75">
      <c r="C44" s="162" t="s">
        <v>287</v>
      </c>
      <c r="D44" s="168"/>
      <c r="E44" s="23">
        <v>0</v>
      </c>
      <c r="F44" s="23">
        <f t="shared" si="1"/>
        <v>0</v>
      </c>
      <c r="G44" s="23">
        <v>0</v>
      </c>
      <c r="H44" s="23">
        <v>0</v>
      </c>
      <c r="I44" s="23">
        <v>0</v>
      </c>
      <c r="J44" s="23">
        <v>0</v>
      </c>
      <c r="K44" s="89">
        <f t="shared" si="2"/>
        <v>0</v>
      </c>
      <c r="L44" s="45"/>
    </row>
    <row r="45" spans="3:12" ht="12.75">
      <c r="C45" s="167"/>
      <c r="D45" s="166" t="s">
        <v>288</v>
      </c>
      <c r="E45" s="23">
        <v>0</v>
      </c>
      <c r="F45" s="23">
        <f t="shared" si="1"/>
        <v>0</v>
      </c>
      <c r="G45" s="23">
        <v>0</v>
      </c>
      <c r="H45" s="23">
        <v>0</v>
      </c>
      <c r="I45" s="23">
        <v>0</v>
      </c>
      <c r="J45" s="23">
        <v>0</v>
      </c>
      <c r="K45" s="89">
        <f t="shared" si="2"/>
        <v>0</v>
      </c>
      <c r="L45" s="45"/>
    </row>
    <row r="46" spans="3:12" ht="12.75">
      <c r="C46" s="162" t="s">
        <v>289</v>
      </c>
      <c r="D46" s="163"/>
      <c r="E46" s="23">
        <v>0</v>
      </c>
      <c r="F46" s="23">
        <f t="shared" si="1"/>
        <v>0</v>
      </c>
      <c r="G46" s="23">
        <v>0</v>
      </c>
      <c r="H46" s="23">
        <v>0</v>
      </c>
      <c r="I46" s="23">
        <v>0</v>
      </c>
      <c r="J46" s="23">
        <v>0</v>
      </c>
      <c r="K46" s="89">
        <f t="shared" si="2"/>
        <v>0</v>
      </c>
      <c r="L46" s="45"/>
    </row>
    <row r="47" spans="3:12" ht="12.75">
      <c r="C47" s="162" t="s">
        <v>290</v>
      </c>
      <c r="D47" s="163"/>
      <c r="E47" s="23">
        <v>0</v>
      </c>
      <c r="F47" s="23">
        <f t="shared" si="1"/>
        <v>0</v>
      </c>
      <c r="G47" s="23">
        <v>0</v>
      </c>
      <c r="H47" s="23">
        <v>0</v>
      </c>
      <c r="I47" s="23">
        <v>0</v>
      </c>
      <c r="J47" s="23">
        <v>0</v>
      </c>
      <c r="K47" s="89">
        <f t="shared" si="2"/>
        <v>0</v>
      </c>
      <c r="L47" s="45"/>
    </row>
    <row r="48" spans="3:12" ht="12.75">
      <c r="C48" s="162" t="s">
        <v>291</v>
      </c>
      <c r="D48" s="163"/>
      <c r="E48" s="23">
        <v>0</v>
      </c>
      <c r="F48" s="23">
        <f t="shared" si="1"/>
        <v>0</v>
      </c>
      <c r="G48" s="23">
        <v>0</v>
      </c>
      <c r="H48" s="23">
        <v>0</v>
      </c>
      <c r="I48" s="23">
        <v>0</v>
      </c>
      <c r="J48" s="23">
        <v>0</v>
      </c>
      <c r="K48" s="89">
        <f t="shared" si="2"/>
        <v>0</v>
      </c>
      <c r="L48" s="45"/>
    </row>
    <row r="49" spans="3:12" ht="12.75">
      <c r="C49" s="162" t="s">
        <v>292</v>
      </c>
      <c r="D49" s="163"/>
      <c r="E49" s="23">
        <v>0</v>
      </c>
      <c r="F49" s="23">
        <f t="shared" si="1"/>
        <v>0</v>
      </c>
      <c r="G49" s="23">
        <v>0</v>
      </c>
      <c r="H49" s="23">
        <v>0</v>
      </c>
      <c r="I49" s="23">
        <v>0</v>
      </c>
      <c r="J49" s="23">
        <v>0</v>
      </c>
      <c r="K49" s="89">
        <f t="shared" si="2"/>
        <v>0</v>
      </c>
      <c r="L49" s="45"/>
    </row>
    <row r="50" spans="3:12" ht="12.75">
      <c r="C50" s="167"/>
      <c r="D50" s="168"/>
      <c r="E50" s="23"/>
      <c r="F50" s="23"/>
      <c r="G50" s="23"/>
      <c r="H50" s="23"/>
      <c r="I50" s="23"/>
      <c r="J50" s="23"/>
      <c r="K50" s="23"/>
      <c r="L50" s="45"/>
    </row>
    <row r="51" spans="3:11" ht="13.5" thickBot="1">
      <c r="C51" s="171"/>
      <c r="D51" s="172"/>
      <c r="E51" s="173"/>
      <c r="F51" s="174"/>
      <c r="G51" s="174"/>
      <c r="H51" s="19"/>
      <c r="I51" s="174"/>
      <c r="J51" s="19"/>
      <c r="K51" s="19"/>
    </row>
    <row r="52" spans="3:13" ht="13.5" thickBot="1">
      <c r="C52" s="186"/>
      <c r="D52" s="185" t="s">
        <v>72</v>
      </c>
      <c r="E52" s="177">
        <f>+E22+E31</f>
        <v>1616066687</v>
      </c>
      <c r="F52" s="177">
        <f aca="true" t="shared" si="3" ref="F52:K52">+F22+F31</f>
        <v>80020808.28000003</v>
      </c>
      <c r="G52" s="177">
        <f t="shared" si="3"/>
        <v>1696087495.28</v>
      </c>
      <c r="H52" s="177">
        <f t="shared" si="3"/>
        <v>1585975024.97</v>
      </c>
      <c r="I52" s="177">
        <f t="shared" si="3"/>
        <v>0</v>
      </c>
      <c r="J52" s="177">
        <f t="shared" si="3"/>
        <v>1585975024.97</v>
      </c>
      <c r="K52" s="177">
        <f t="shared" si="3"/>
        <v>110112470.30999994</v>
      </c>
      <c r="L52" s="35"/>
      <c r="M52" s="35"/>
    </row>
    <row r="53" spans="5:11" ht="12.75">
      <c r="E53" s="37"/>
      <c r="F53" s="37"/>
      <c r="G53" s="37"/>
      <c r="H53" s="37"/>
      <c r="I53" s="40"/>
      <c r="J53" s="37"/>
      <c r="K53" s="37"/>
    </row>
    <row r="54" spans="3:14" ht="12.75">
      <c r="C54" s="220" t="s">
        <v>293</v>
      </c>
      <c r="D54" s="220"/>
      <c r="E54" s="220"/>
      <c r="F54" s="220"/>
      <c r="G54" s="220"/>
      <c r="H54" s="220"/>
      <c r="I54" s="220"/>
      <c r="J54" s="220"/>
      <c r="K54" s="220"/>
      <c r="L54" s="220"/>
      <c r="M54" s="220"/>
      <c r="N54" s="220"/>
    </row>
    <row r="55" spans="5:11" ht="13.5" customHeight="1">
      <c r="E55" s="37"/>
      <c r="F55" s="37"/>
      <c r="G55" s="37"/>
      <c r="H55" s="37"/>
      <c r="I55" s="37"/>
      <c r="J55" s="37"/>
      <c r="K55" s="37"/>
    </row>
    <row r="56" ht="24" customHeight="1"/>
    <row r="57" ht="12.75">
      <c r="E57" s="1"/>
    </row>
    <row r="58" spans="3:11" ht="12.75">
      <c r="C58" s="1"/>
      <c r="D58" s="1"/>
      <c r="E58" s="15"/>
      <c r="F58" s="43"/>
      <c r="G58" s="43"/>
      <c r="H58" s="43"/>
      <c r="I58" s="43"/>
      <c r="J58" s="43"/>
      <c r="K58" s="43"/>
    </row>
    <row r="59" spans="3:11" ht="12.75">
      <c r="C59" s="50"/>
      <c r="D59" s="50"/>
      <c r="E59" s="13"/>
      <c r="F59" s="22"/>
      <c r="G59" s="22"/>
      <c r="H59" s="22"/>
      <c r="I59" s="22"/>
      <c r="J59" s="22"/>
      <c r="K59" s="22"/>
    </row>
    <row r="60" spans="3:5" ht="12.75">
      <c r="C60" s="41"/>
      <c r="D60" s="41"/>
      <c r="E60" s="13"/>
    </row>
    <row r="61" spans="3:4" ht="12.75">
      <c r="C61" s="41"/>
      <c r="D61" s="41"/>
    </row>
    <row r="63" spans="3:4" ht="12.75">
      <c r="C63" s="113"/>
      <c r="D63" s="113"/>
    </row>
  </sheetData>
  <sheetProtection/>
  <mergeCells count="9">
    <mergeCell ref="C54:N54"/>
    <mergeCell ref="C10:D15"/>
    <mergeCell ref="E10:J10"/>
    <mergeCell ref="K10:K14"/>
    <mergeCell ref="E11:E14"/>
    <mergeCell ref="F11:F14"/>
    <mergeCell ref="G11:G14"/>
    <mergeCell ref="H11:H14"/>
    <mergeCell ref="J11:J1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FORMATOS DE ESTADOS FINANCIEROS</dc:title>
  <dc:subject>ESTADOS PRESUPUESTALES</dc:subject>
  <dc:creator>DEPTO. DE CONTROL PRESUPUESTAL</dc:creator>
  <cp:keywords/>
  <dc:description/>
  <cp:lastModifiedBy>redes</cp:lastModifiedBy>
  <cp:lastPrinted>2020-01-30T17:38:02Z</cp:lastPrinted>
  <dcterms:created xsi:type="dcterms:W3CDTF">2002-02-15T17:12:58Z</dcterms:created>
  <dcterms:modified xsi:type="dcterms:W3CDTF">2020-01-31T16:59:11Z</dcterms:modified>
  <cp:category/>
  <cp:version/>
  <cp:contentType/>
  <cp:contentStatus/>
</cp:coreProperties>
</file>